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4"/>
  </bookViews>
  <sheets>
    <sheet name="1" sheetId="1" r:id="rId1"/>
    <sheet name="1α" sheetId="2" r:id="rId2"/>
    <sheet name="2α" sheetId="3" r:id="rId3"/>
    <sheet name="2β" sheetId="4" r:id="rId4"/>
    <sheet name="2γ" sheetId="5" r:id="rId5"/>
    <sheet name="3" sheetId="6" r:id="rId6"/>
  </sheets>
  <definedNames/>
  <calcPr fullCalcOnLoad="1"/>
</workbook>
</file>

<file path=xl/sharedStrings.xml><?xml version="1.0" encoding="utf-8"?>
<sst xmlns="http://schemas.openxmlformats.org/spreadsheetml/2006/main" count="284" uniqueCount="179">
  <si>
    <t>1. ΠΕΤΡΕΛΑΙΟ ΘΕΡΜΑΝΣΗΣ</t>
  </si>
  <si>
    <t>2. ΠΕΤΡΕΛΑΙΟ ΚΙΝΗΣΗΣ</t>
  </si>
  <si>
    <t>3. ΒΕΝΖΙΝΕΣ</t>
  </si>
  <si>
    <t>ΣΥΝΟΛΟ Ι</t>
  </si>
  <si>
    <t>ΑΠΟΓΡΑΦΗ</t>
  </si>
  <si>
    <t>ΑΓΟΡΕΣ</t>
  </si>
  <si>
    <t>4. ΛΙΠΑΝΤΙΚΑ</t>
  </si>
  <si>
    <t>5 ΤΣΙΓΑΡΑ</t>
  </si>
  <si>
    <t>6. ΑΞΕΣΟΥΑΡ</t>
  </si>
  <si>
    <t>7. ΛΟΙΠΑ ΕΙΔΗ</t>
  </si>
  <si>
    <t>ΣΥΝΟΛΟ ΙΙ</t>
  </si>
  <si>
    <t>-</t>
  </si>
  <si>
    <t>1/5 - 31/12/2010</t>
  </si>
  <si>
    <t>1/1 - 30/4/2010</t>
  </si>
  <si>
    <t>1/4 - 30/4/2010</t>
  </si>
  <si>
    <t>ΣΥΝΟΛΟ ΑΓΟΡΩΝ ΧΡΗΣΗΣ</t>
  </si>
  <si>
    <t>ΕΣΟΔΑ Π.Υ. (ΠΛΥΝΤΗΡΙΟ)</t>
  </si>
  <si>
    <t>ΠΡΑΤΗΡΙΟ ΥΓΡΩΝ ΚΑΥΣΙΜΩΝ</t>
  </si>
  <si>
    <t>ΠΙΝΑΚΑΣ 2α:</t>
  </si>
  <si>
    <t>…..…………………………</t>
  </si>
  <si>
    <t>ΠΙΝΑΚΑΣ ΑΓΟΡΩΝ &amp; ΠΩΛΗΣΕΩΝ ΚΑΙ ΠΡΟΣΔΙΟΡΙΣΜΟΣ ΕΞΩΛΟΓΙΣΤΙΩΝ ΚΕΡΔΩΝ</t>
  </si>
  <si>
    <t>ΚΛΑΔΟΙ ΤΗΣ                   Α &amp; Β ΚΑΤΗΓΟΡΙΑΣ ΒΙΒΛΙΩΝ</t>
  </si>
  <si>
    <t>Κωδ.Αριθ. πινάκων Μ.Σ.Κ.Κ.</t>
  </si>
  <si>
    <t>Μ.Σ.Κ.Κ.</t>
  </si>
  <si>
    <t>ΠΟΣΑ</t>
  </si>
  <si>
    <t>%</t>
  </si>
  <si>
    <t>Βενζίνες</t>
  </si>
  <si>
    <t>Πετρέλαιo Κίνησης</t>
  </si>
  <si>
    <t>Πετρέλαιο Θέρμανσης</t>
  </si>
  <si>
    <t>44214α</t>
  </si>
  <si>
    <t>Σύνολο Καυσίμων</t>
  </si>
  <si>
    <t>Λιπαντικά</t>
  </si>
  <si>
    <t>Τσιγάρα</t>
  </si>
  <si>
    <t>Αξεσουάρ</t>
  </si>
  <si>
    <t>2303α</t>
  </si>
  <si>
    <t>Λοιπά είδη</t>
  </si>
  <si>
    <t>Πλυντήριο</t>
  </si>
  <si>
    <t>ΣΥΝΟΛΟ Γ' Κατηγοριας</t>
  </si>
  <si>
    <t>ΓΕΝΙΚΟ ΣΥΝΟΛΟ</t>
  </si>
  <si>
    <t>Ε3 Κωδ: 231</t>
  </si>
  <si>
    <t>E3 Κωδ:</t>
  </si>
  <si>
    <t>20.000 (κωδ.276 και  549)</t>
  </si>
  <si>
    <t>Σημειώσεις-Διευκρινήσεις</t>
  </si>
  <si>
    <t xml:space="preserve">ΔΙΑΧΕΙΡΙΣΤΙΚΗ ΠΕΡΙΟΔΟΣ 1 ΙΑΝΟΥΑΡΙΟΥ 2010 ΕΩΣ 31 ΔΕΚΕΜΒΡΙΟΥ 2010      </t>
  </si>
  <si>
    <r>
      <t xml:space="preserve">ΕΞΩΛΟΓΙΣΤΙΚΑ ΚΕΡΔΗ          </t>
    </r>
    <r>
      <rPr>
        <b/>
        <sz val="10"/>
        <rFont val="Arial Greek"/>
        <family val="0"/>
      </rPr>
      <t>(ΜΟΝΟ ΓΙΑ ΤΙΣ ΑΝΑΓΚΕΣ ΕΠΙΜΕΡΙΣΜΟΥ ΤΩΝ ΔΑΠΑΝΩΝ)</t>
    </r>
  </si>
  <si>
    <t>ΠΙΝΑΚΑΣ 2β:</t>
  </si>
  <si>
    <t>ΣΥΜΦΩΝΑ ΜΕ ΤΙΣ ΕΓΚΥΚΛΙΟΥΣ ΤΟΥ ΥΠ.ΟΙΚΟΝ. ΠΟΛ/1031/31.1.2000 , ΠΟΛ1074//1.3.2000 , ΠΟΛ/1023/29.1.2001, ΠΟΛ 1012/21.1.2002 &amp; ΕΓΓΡΑΦΟ ΠΡΟΣ ΟΒΕ 1013278/276/12.02.2004</t>
  </si>
  <si>
    <t>ΚΛΑΔΟΙ ΤΗΣ                          Α &amp; Β ΚΑΤΗΓΟΡΙΑΣ ΒΙΒΛΙΩΝ</t>
  </si>
  <si>
    <t>ΕΞΩΛΟΓΙΣΤΙΚΑ ΚΕΡΔΗ                                                    (ΑΠΌ ΠΙΝΑΚΑ 2α)</t>
  </si>
  <si>
    <t>ΜΟΝΟ ΚΟΙΝΕΣ ΣΤΗΝ Α' ΚΑΙ Β' ΚΑΤΗΓΟΡΙΑ</t>
  </si>
  <si>
    <t>ΤΕΛΙΚΟΣ ΕΠΙΜΕΡΙΣΜΟΣ ΤΩΝ ΣΥΝΟΛΙΚΩΝ ΔΑΠΑΝΩΝ ΣΤΟΥΣ ΚΛΑΔΟΥΣ Α' &amp; Β΄ΚΑΤ.</t>
  </si>
  <si>
    <t>ΒΕΝΖΙΝΕΣ &amp; ΠΕΤΡΕΛΑΙΑ                                     ( Α΄ΚΑΤΗΓΟΡΙΑ)</t>
  </si>
  <si>
    <t>ΚΛΑΔΟΣ ΕΜΠΟΡΙΑΣ ΛΟΙΠΩΝ (Β΄ΚΑΤΗΓΟΡΙΑ)</t>
  </si>
  <si>
    <r>
      <t xml:space="preserve">ΚΛΑΔΟΣ ΠΑΡΟΧΗΣ ΥΠΗΡΕΣΙΩΝ </t>
    </r>
    <r>
      <rPr>
        <sz val="9"/>
        <rFont val="Arial Greek"/>
        <family val="0"/>
      </rPr>
      <t>(Β' ΚΑΤΗΓΟΡΙΑ)</t>
    </r>
  </si>
  <si>
    <t>Π Ο Σ Α (Δαπανών)</t>
  </si>
  <si>
    <t>Κωδ.  Ε3</t>
  </si>
  <si>
    <t>Εισφορές στο Ταμείο</t>
  </si>
  <si>
    <t>Πετρέλαιο Κίνησης</t>
  </si>
  <si>
    <t>Μισθοί &amp; ημερομίσθια</t>
  </si>
  <si>
    <t>- 2 πωλητές</t>
  </si>
  <si>
    <t>- 1 πλύντης</t>
  </si>
  <si>
    <t>- 1 λιπαντής</t>
  </si>
  <si>
    <t>Ενοίκιο</t>
  </si>
  <si>
    <t xml:space="preserve">ΔΕΗ </t>
  </si>
  <si>
    <t>ΟΤΕ</t>
  </si>
  <si>
    <t>ΕΥΔΑΠ</t>
  </si>
  <si>
    <t>Λοιπά (άμεσα για πλυντήριο)</t>
  </si>
  <si>
    <t>Λοιπά (άμεσα για  β'κατηγορία)</t>
  </si>
  <si>
    <t>Αποσβέσεις (άμεσες πλυντηρίου)</t>
  </si>
  <si>
    <t>Αποσβέσεις (άμεσες β' κατηγορίας)</t>
  </si>
  <si>
    <t>Έξοδα τραπεζών</t>
  </si>
  <si>
    <t xml:space="preserve"> ΣΥΝΟΛΟ:</t>
  </si>
  <si>
    <t>ΣΥΝΟΛΟ:</t>
  </si>
  <si>
    <t>Ε3 Κωδ.:544</t>
  </si>
  <si>
    <t xml:space="preserve"> </t>
  </si>
  <si>
    <t xml:space="preserve">ΔΙΑΧΕΙΡΙΣΤΙΚΗ ΠΕΡΙΟΔΟΣ 1 ΙΑΝΟΥΑΡΙΟΥ 2010 ΕΩΣ 30 ΑΠΡΙΛΙΟΥ 2010     </t>
  </si>
  <si>
    <t>ΠΙΝΑΚΑΣ ΚΑΤΑΤΑΞΗΣ ΤΩΝ ΔΑΠΑΝΩΝ                                          1/5/2010-31/12/2010</t>
  </si>
  <si>
    <t>Δαπάνες χρήσης 2010</t>
  </si>
  <si>
    <t>Αμεσες δαπάνες Βενζινών &amp; Πετρελαίων (Α΄κατηγορίας)</t>
  </si>
  <si>
    <t>Άμεσες του κλάδου Παροχής Υπηρεσιών (Β΄κατηγορίας)</t>
  </si>
  <si>
    <t>Άμεσες του κλάδων Β΄κατηγοριας πλην πλυντηριου</t>
  </si>
  <si>
    <t>Κοινές στην Α΄ &amp; Β΄ κατηγορία</t>
  </si>
  <si>
    <t>Δαπάνες Βενζινών-Πετρελαίων-Λιπαντικών-Αξεσουάρ-Λοιπών ειδών</t>
  </si>
  <si>
    <t xml:space="preserve">Δαπάνες Παροχής Υπηρεσιών </t>
  </si>
  <si>
    <t>Σύνολο Δαπανών Βάσει Βιλίων</t>
  </si>
  <si>
    <t>1.</t>
  </si>
  <si>
    <t>2.</t>
  </si>
  <si>
    <t>Μισθοί και ημερομίσθια</t>
  </si>
  <si>
    <t>-  πωλητές</t>
  </si>
  <si>
    <t>-  πλύντες</t>
  </si>
  <si>
    <t>-  λιπαντές - σκουπιστές</t>
  </si>
  <si>
    <t>3.</t>
  </si>
  <si>
    <t>4.</t>
  </si>
  <si>
    <t>ΔΕΗ (ρεύμα+Δημ.τέλη, κλπ.)</t>
  </si>
  <si>
    <t>5.</t>
  </si>
  <si>
    <t>6.</t>
  </si>
  <si>
    <t>7.</t>
  </si>
  <si>
    <t>8.</t>
  </si>
  <si>
    <t>Λοιπά (άμεσα λοιπ.β΄κατηγορίας)</t>
  </si>
  <si>
    <t>9.</t>
  </si>
  <si>
    <t>10.</t>
  </si>
  <si>
    <t>Αποσβέσεις (άμεσες λοιπ.α΄&amp; β΄κατηγορίας)</t>
  </si>
  <si>
    <t>Λοιπά κοινά έξοδα</t>
  </si>
  <si>
    <t>ΒΟΗΘΗΤΙΚΟΣ ΠΙΝΑΚΑΣ ΓΙΑ ΚΩΔ. 256 &amp; 257 ΤΟΥ Ε3 (απογραφές)</t>
  </si>
  <si>
    <t>Πετρέλαιο θέρμανσης</t>
  </si>
  <si>
    <t>ΕΥΡΩ</t>
  </si>
  <si>
    <t>Πετρέλαιο κίνησης</t>
  </si>
  <si>
    <t xml:space="preserve"> ΑΓΟΡΕΣ                                              1/1 - 31/12/2010</t>
  </si>
  <si>
    <t>ΠΩΛΗΣΕΙΣ                                                  1/1 - 31/12/2010</t>
  </si>
  <si>
    <t>ΠΙΝΑΚΑΣ 1α:</t>
  </si>
  <si>
    <t>Β' ΚΑΥΣΙΜΑ &amp; ΛΟΙΠΑ</t>
  </si>
  <si>
    <t>ΠΙΝΑΚΑΣ 2γ:</t>
  </si>
  <si>
    <t xml:space="preserve">ΔΙΑΧΕΙΡΙΣΤΙΚΗ ΠΕΡΙΟΔΟΣ 1 ΜΑΪΟΥ 2010 ΕΩΣ 31 ΔΕΚΕΜΒΡΙΟΥ 2010     </t>
  </si>
  <si>
    <t>ΣΤΟ Ε3:</t>
  </si>
  <si>
    <t>ΠΙΝΑΚΑΣ 1</t>
  </si>
  <si>
    <t>ΤΑ ΔΕΔΟΜΕΝΑ ΤΗΣ ΑΣΚΗΣΗΣ ΩΣ ΠΑΡΑΔΕΙΓΜΑ:</t>
  </si>
  <si>
    <t>κωδ.αριθ.                        πινάκων                         ΜΣΚΚ</t>
  </si>
  <si>
    <t>ΕΙΔΟΣ</t>
  </si>
  <si>
    <t>ΤΕΚΜΑΡΤΕΣ ΠΩΛΗΣΕΙΣ ΒΑΣΕΙ ΤΩΝ ΑΓΟΡΩΝ</t>
  </si>
  <si>
    <t>ΠΩΛΗΣΕΙΣ              ΑΠΌ ΤΟ ΒΙΒΛΙΟ ΕΣΟΔΩΝ - ΕΞΟΔΩΝ</t>
  </si>
  <si>
    <t>πιν. στ' εξωλογιστικός προσδιορισμός:</t>
  </si>
  <si>
    <t>πιν. η' λογιστικός προσδιορισμός:</t>
  </si>
  <si>
    <t>κωδ. 303 --&gt; αγορές βενζινών: 372.000 - απογραφή 30/04/10 5.000 = 367.000 x 1,2% = 4.404 (κωδ.305)</t>
  </si>
  <si>
    <t>κωδ. 309 --&gt; αγορές πετρ.κίν.: 79.000 - απογραφή 30/04/10 4.000 = 75.000 x 1,2% = 900 (κωδ.311)</t>
  </si>
  <si>
    <t>κωδ. 315 --&gt; αγορές πετρ.θέρμ.: 121.000 - απογραφή 30/04/10 6.000 = 115.000 x 1,64% = 1.886 (κωδ.317)</t>
  </si>
  <si>
    <t>8=(1-7)</t>
  </si>
  <si>
    <t>Κοινές κλάδου εμπορίας             και Π.Υ.</t>
  </si>
  <si>
    <t>ΠΙΝΑΚΑΣ ΚΑΤΑΤΑΞΗΣ ΤΩΝ ΔΑΠΑΝΩΝ                                     1/1 - 30/4/2010</t>
  </si>
  <si>
    <t>ΠΙΝΑΚΑΣ ΚΑΤΑΤΑΞΗΣ ΤΩΝ ΔΑΠΑΝΩΝ 1η Ιανουαρίου 2010 - 31ης Δεκεμβρίου 2010</t>
  </si>
  <si>
    <t>συν.δαπανών (στηλών 1+2+3+4) = 24.100,00</t>
  </si>
  <si>
    <t>συν.δαπανών (στηλών 5+6+7) = 44.400,00</t>
  </si>
  <si>
    <t>(ΜΟΝΟ ΓΙΑ ΤΙΣ ΑΝΑΓΚΕΣ ΕΠΙΜΕΡΙΣΜΟΥ ΤΩΝ ΔΑΠΑΝΩΝ ΣΤΟΥΣ ΠΙΝΑΚΕΣ 2β και 2γ)</t>
  </si>
  <si>
    <t>1.849.000 (κωδ. 548)</t>
  </si>
  <si>
    <t>ΠΙΝΑΚΑΣ ΕΠΙΜΕΡΙΣΜΟΥ ΤΩΝ ΣΥΝΟΛΙΚΩΝ ΔΑΠΑΝΩΝ (1/1 - 30/4/2010) ΣΤΟΥΣ ΚΛΑΔΟΥΣ Α΄&amp; Β΄ΚΑΤΗΓΟΡΙΑΣ ΤΟΥ Κ.Β.Σ. (ΚΑΥΣΙΜΑ &amp; ΛΟΙΠΟΙ ΚΛΑΔΟΙ ΑΝΤΙΣΤΟΙΧΑ)</t>
  </si>
  <si>
    <t>Σύνολο λοιπών Β' κατηγ.</t>
  </si>
  <si>
    <t>Ε3 Κωδ.:545</t>
  </si>
  <si>
    <r>
      <t xml:space="preserve">1. Οι δαπάνες της στήλης (Βενζίνες και πετρέλαια </t>
    </r>
    <r>
      <rPr>
        <b/>
        <sz val="12"/>
        <rFont val="Arial Greek"/>
        <family val="0"/>
      </rPr>
      <t>13.542,00€)</t>
    </r>
    <r>
      <rPr>
        <sz val="12"/>
        <rFont val="Arial Greek"/>
        <family val="2"/>
      </rPr>
      <t xml:space="preserve"> αφορούν τον κλάδο της Α' κατηγορίας (1/1-30/4/2010) και στο Ε3 </t>
    </r>
    <r>
      <rPr>
        <b/>
        <sz val="12"/>
        <rFont val="Arial Greek"/>
        <family val="0"/>
      </rPr>
      <t>δεν θα γραφούν πουθενά</t>
    </r>
    <r>
      <rPr>
        <sz val="12"/>
        <rFont val="Arial Greek"/>
        <family val="2"/>
      </rPr>
      <t xml:space="preserve">. Συμπεριλαμβάνονται βέβαια στους κωδικού </t>
    </r>
    <r>
      <rPr>
        <b/>
        <sz val="12"/>
        <rFont val="Arial Greek"/>
        <family val="0"/>
      </rPr>
      <t>522 έως 545</t>
    </r>
    <r>
      <rPr>
        <sz val="12"/>
        <rFont val="Arial Greek"/>
        <family val="2"/>
      </rPr>
      <t>, όπου καταχωρούνται όλες οι δαπάνες του πρατηρίου για όλη τη χρήση (συν. 68.500€).</t>
    </r>
  </si>
  <si>
    <t>ΑΞΙΑ                              ΑΓΟΡΩΝ                    1/1 - 31/12/2010</t>
  </si>
  <si>
    <t xml:space="preserve">            Ε3 Κωδ.:544</t>
  </si>
  <si>
    <t>ΠΙΝΑΚΑΣ ΕΠΙΜΕΡΙΣΜΟΥ ΤΩΝ ΣΥΝΟΛΙΚΩΝ ΔΑΠΑΝΩΝ 1/5 - 31/12/2010 ΣΤΟΥΣ ΕΠΙ ΜΕΡΟΥΣ ΚΛΑΔΟΥΣ ΕΜΠΟΡΙΑΣ &amp; Π.Υ. (Β΄ ΚΑΤΗΓΟΡΙΑ ΤΟΥ Κ.Β.Σ.)</t>
  </si>
  <si>
    <r>
      <t xml:space="preserve">1. Οι δαπάνες της περιόδου αυτής (1/5-31/12/10) θα ληφθούν όλες για τον λογιστικό προσδιορισμό των κερδών. Έτσι συμπεριλαμβάνονται στους κωδικούς </t>
    </r>
    <r>
      <rPr>
        <b/>
        <sz val="12"/>
        <rFont val="Arial Greek"/>
        <family val="0"/>
      </rPr>
      <t>522 έως 545</t>
    </r>
    <r>
      <rPr>
        <sz val="12"/>
        <rFont val="Arial Greek"/>
        <family val="2"/>
      </rPr>
      <t xml:space="preserve">, όπου καταχωρούνται όλες οι δαπάνες του πρατηρίου γιά όλη τη χρήση (68.500€). </t>
    </r>
  </si>
  <si>
    <r>
      <t>2</t>
    </r>
    <r>
      <rPr>
        <b/>
        <sz val="12"/>
        <rFont val="Arial Greek"/>
        <family val="2"/>
      </rPr>
      <t>.Προσοχή</t>
    </r>
    <r>
      <rPr>
        <sz val="12"/>
        <rFont val="Arial Greek"/>
        <family val="2"/>
      </rPr>
      <t xml:space="preserve"> :Οι </t>
    </r>
    <r>
      <rPr>
        <b/>
        <sz val="12"/>
        <rFont val="Arial Greek"/>
        <family val="0"/>
      </rPr>
      <t>κοινές</t>
    </r>
    <r>
      <rPr>
        <sz val="12"/>
        <rFont val="Arial Greek"/>
        <family val="2"/>
      </rPr>
      <t xml:space="preserve"> δαπάνες και της περιόδου αυτής € </t>
    </r>
    <r>
      <rPr>
        <b/>
        <sz val="12"/>
        <rFont val="Arial Greek"/>
        <family val="2"/>
      </rPr>
      <t>9.500</t>
    </r>
    <r>
      <rPr>
        <sz val="12"/>
        <rFont val="Arial Greek"/>
        <family val="2"/>
      </rPr>
      <t xml:space="preserve"> επιμερίζονται στους δύο πλέον κλάδους (εμπορίας και Π.Υ.) που λειτουργούν από 1/5/2010 στην Β' κατηγορία και εδώ με τον ίδιο τρόπο, δηλαδή </t>
    </r>
    <r>
      <rPr>
        <b/>
        <sz val="12"/>
        <rFont val="Arial Greek"/>
        <family val="2"/>
      </rPr>
      <t>"με βάσει τη σχέση  τών εξωλογιστικών  κερδών  κάθε κλάδου προς τα συνολικά εξωλογιστικά κέρδη της επιχείρησης".</t>
    </r>
  </si>
  <si>
    <t>σύν. 22.600 (κωδ.256 Ε3)</t>
  </si>
  <si>
    <t>κωδ. 257 Ε3</t>
  </si>
  <si>
    <r>
      <t>2</t>
    </r>
    <r>
      <rPr>
        <b/>
        <sz val="12"/>
        <rFont val="Arial Greek"/>
        <family val="2"/>
      </rPr>
      <t>.Προσοχή</t>
    </r>
    <r>
      <rPr>
        <sz val="12"/>
        <rFont val="Arial Greek"/>
        <family val="2"/>
      </rPr>
      <t xml:space="preserve"> :Οι </t>
    </r>
    <r>
      <rPr>
        <b/>
        <sz val="12"/>
        <rFont val="Arial Greek"/>
        <family val="0"/>
      </rPr>
      <t>κοινές</t>
    </r>
    <r>
      <rPr>
        <sz val="12"/>
        <rFont val="Arial Greek"/>
        <family val="2"/>
      </rPr>
      <t xml:space="preserve"> δαπάνες της περιόδου 1/1-30/4/2010 (βλ. πινακα 1α κατάταξης των δαπανών για κάθε περίοδο και των δύο κατηγοριών Βιβλίων του Κ.Β.Σ.) € </t>
    </r>
    <r>
      <rPr>
        <b/>
        <sz val="12"/>
        <rFont val="Arial Greek"/>
        <family val="2"/>
      </rPr>
      <t>5.000</t>
    </r>
    <r>
      <rPr>
        <sz val="12"/>
        <rFont val="Arial Greek"/>
        <family val="2"/>
      </rPr>
      <t xml:space="preserve"> επιμερίζονται όπως ορίζουν οι παραπάνω ΠΟΛ ειδικά για τα Πρατήρια Υγρών καυσίμων </t>
    </r>
    <r>
      <rPr>
        <b/>
        <sz val="12"/>
        <rFont val="Arial Greek"/>
        <family val="2"/>
      </rPr>
      <t>"με βάσει τη σχέση  τών εξωλογιστικών  κερδών  κάθε κλάδου προς τα συνολικά εξωλογιστικά κέρδη της επιχείρησης".</t>
    </r>
  </si>
  <si>
    <t>Προσοχή:</t>
  </si>
  <si>
    <t>………………………..</t>
  </si>
  <si>
    <t>Για την απογραφή 31.12.2010 κάθε κλάδου βλ. πιο πάνω σχετική παράγραφο και παραδείγματα σύμφωνα με την ΠΟΛ 1198/27-12-2010.</t>
  </si>
  <si>
    <t>ΣΥΝΟΛΙΚΕΣ ΠΩΛΗΣΕΙΣ (Τεκμαρτές Καυσίμων και Λογιστικές)</t>
  </si>
  <si>
    <t>απογραφή έναρξης (31.12.09) πραγματική</t>
  </si>
  <si>
    <t>απογραφή έναρξης (30.04.10) πραγματική</t>
  </si>
  <si>
    <t>απογραφή έναρξης (31.12.09) 10% επί αγορών</t>
  </si>
  <si>
    <t>απογραφή λήξης  31.12.10 πραγματική</t>
  </si>
  <si>
    <t>απογραφή λήξης (31.12.10) 10% επί αγορών</t>
  </si>
  <si>
    <r>
      <t xml:space="preserve">κωδ. 548 --&gt; </t>
    </r>
    <r>
      <rPr>
        <b/>
        <sz val="10"/>
        <rFont val="Arial"/>
        <family val="2"/>
      </rPr>
      <t>(5)+(6) = 1.163.650 + 104.000 = 1.267.650</t>
    </r>
  </si>
  <si>
    <r>
      <t>Για τον τεκμαρτό υπολογισμό των πωλήσεων 1/1-30/4/2010 του κλάδου α' κατηγορίας (πετρέλαιο θέρμανσης + πετρέλαιο κίνησης + βενζίνες) κάνουμε ότι και για το ΦΠΑ της περιόδου αυτής. Οι αγορές μετατρέπονται σε πωλήσεις με συντελεστή 4,5%, όπως ορίζει η ΠΟΛ.1224/17.6.1993, αφού μειωθούν με τα ποσά της απογραφής 30/4/2010.</t>
    </r>
    <r>
      <rPr>
        <b/>
        <sz val="10"/>
        <rFont val="Arial"/>
        <family val="2"/>
      </rPr>
      <t xml:space="preserve"> Έτσι έχουμε τεκμαρτές πωλήσεις 1/1-30/4/2010 582.065,00 Ευρώ (4). Άρα</t>
    </r>
    <r>
      <rPr>
        <sz val="10"/>
        <rFont val="Arial"/>
        <family val="0"/>
      </rPr>
      <t>:</t>
    </r>
  </si>
  <si>
    <t>(1)</t>
  </si>
  <si>
    <t>(2)</t>
  </si>
  <si>
    <t>(3)</t>
  </si>
  <si>
    <t>(7)</t>
  </si>
  <si>
    <t>(9)</t>
  </si>
  <si>
    <t>(4)</t>
  </si>
  <si>
    <t>(5)</t>
  </si>
  <si>
    <t>(8)</t>
  </si>
  <si>
    <t>(10)</t>
  </si>
  <si>
    <t>(6)</t>
  </si>
  <si>
    <t>(1) + (2 )+ (3)</t>
  </si>
  <si>
    <t>(11)</t>
  </si>
  <si>
    <r>
      <t xml:space="preserve">ΣΥΝΟΛΟ ΠΩΛΗΣΕΩΝ: </t>
    </r>
    <r>
      <rPr>
        <sz val="10"/>
        <rFont val="Arial"/>
        <family val="0"/>
      </rPr>
      <t xml:space="preserve">  (4) + (5) + (6)</t>
    </r>
  </si>
  <si>
    <r>
      <t xml:space="preserve">κωδ. 256 απογραφή έναρξης --&gt; </t>
    </r>
    <r>
      <rPr>
        <b/>
        <sz val="10"/>
        <rFont val="Arial"/>
        <family val="2"/>
      </rPr>
      <t>(7)+(8)1= 5.000 + 7.600 = 22.600</t>
    </r>
  </si>
  <si>
    <r>
      <t xml:space="preserve">κωδ. 257 απογραφή λήξης --&gt; </t>
    </r>
    <r>
      <rPr>
        <b/>
        <sz val="10"/>
        <rFont val="Arial"/>
        <family val="2"/>
      </rPr>
      <t>(9)+(10) =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15.000 + 7.900 = 22.900</t>
    </r>
  </si>
  <si>
    <r>
      <t xml:space="preserve">κωδ. 251 σύνολο αγορών --&gt; </t>
    </r>
    <r>
      <rPr>
        <b/>
        <sz val="10"/>
        <rFont val="Arial"/>
        <family val="2"/>
      </rPr>
      <t>(1)+(2)+(3) = 572.000 + 1.098.000 + 76.000 = 1.746.000</t>
    </r>
  </si>
  <si>
    <r>
      <t xml:space="preserve">κωδ. 540 σύνολο εσόδων --&gt; </t>
    </r>
    <r>
      <rPr>
        <b/>
        <sz val="10"/>
        <rFont val="Arial"/>
        <family val="2"/>
      </rPr>
      <t>(4)+(5)+(6) =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582.065 + 1.163.650 + 104.000 = 1.849.715</t>
    </r>
  </si>
  <si>
    <r>
      <t xml:space="preserve">κωδ. 549 --&gt; </t>
    </r>
    <r>
      <rPr>
        <b/>
        <sz val="10"/>
        <rFont val="Arial"/>
        <family val="2"/>
      </rPr>
      <t>(11) = 20.000 (ΠΥ - πλυντήριο)</t>
    </r>
  </si>
  <si>
    <t>ΟΛΕΣ ΟΙ ΔΑΠΑΝΕΣ                 (ΑΠΌ ΠΙΝΑΚΑ ΚΑΤΑΤΑΞΗΣ                       ΝΟ 1α)</t>
  </si>
  <si>
    <t>Εξολογιστικός προσδιορισμός κερδών για μεταφορά στον υποπίνακα ΣΤ του Ε3</t>
  </si>
  <si>
    <t>Σ'υνολο</t>
  </si>
  <si>
    <t>345</t>
  </si>
  <si>
    <t>ΠΙΝΑΚΑΣ 3 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</si>
</sst>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2"/>
    </font>
    <font>
      <b/>
      <u val="single"/>
      <sz val="16"/>
      <name val="Arial Greek"/>
      <family val="0"/>
    </font>
    <font>
      <sz val="12"/>
      <name val="Arial Greek"/>
      <family val="0"/>
    </font>
    <font>
      <b/>
      <u val="single"/>
      <sz val="10"/>
      <name val="Arial Greek"/>
      <family val="0"/>
    </font>
    <font>
      <b/>
      <sz val="12"/>
      <name val="Arial Greek"/>
      <family val="0"/>
    </font>
    <font>
      <sz val="9"/>
      <name val="Arial Greek"/>
      <family val="2"/>
    </font>
    <font>
      <b/>
      <sz val="10"/>
      <name val="Arial Greek"/>
      <family val="0"/>
    </font>
    <font>
      <b/>
      <sz val="11"/>
      <name val="Arial Greek"/>
      <family val="0"/>
    </font>
    <font>
      <u val="single"/>
      <sz val="12"/>
      <name val="Arial Greek"/>
      <family val="2"/>
    </font>
    <font>
      <sz val="8"/>
      <name val="Arial"/>
      <family val="0"/>
    </font>
    <font>
      <b/>
      <sz val="14"/>
      <name val="Arial Greek"/>
      <family val="2"/>
    </font>
    <font>
      <b/>
      <u val="single"/>
      <sz val="12"/>
      <name val="Arial Greek"/>
      <family val="0"/>
    </font>
    <font>
      <b/>
      <u val="single"/>
      <sz val="14"/>
      <name val="Arial Greek"/>
      <family val="0"/>
    </font>
    <font>
      <sz val="20"/>
      <name val="Arial Greek"/>
      <family val="0"/>
    </font>
    <font>
      <b/>
      <sz val="16"/>
      <name val="Arial Greek"/>
      <family val="0"/>
    </font>
    <font>
      <sz val="16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Border="1" applyAlignment="1" quotePrefix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 quotePrefix="1">
      <alignment vertical="center"/>
    </xf>
    <xf numFmtId="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9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10" fontId="4" fillId="0" borderId="11" xfId="0" applyNumberFormat="1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left" vertical="center"/>
    </xf>
    <xf numFmtId="9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4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0" fontId="6" fillId="0" borderId="2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4" fontId="0" fillId="0" borderId="19" xfId="0" applyNumberFormat="1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right" vertical="center" wrapText="1"/>
    </xf>
    <xf numFmtId="0" fontId="1" fillId="0" borderId="4" xfId="0" applyFont="1" applyBorder="1" applyAlignment="1" quotePrefix="1">
      <alignment horizontal="righ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7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center" vertical="center"/>
    </xf>
    <xf numFmtId="0" fontId="16" fillId="0" borderId="5" xfId="0" applyFont="1" applyBorder="1" applyAlignment="1" quotePrefix="1">
      <alignment horizontal="center" vertical="center"/>
    </xf>
    <xf numFmtId="4" fontId="0" fillId="0" borderId="26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18" fillId="4" borderId="19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 quotePrefix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8" xfId="0" applyNumberFormat="1" applyFont="1" applyBorder="1" applyAlignment="1" quotePrefix="1">
      <alignment horizontal="center" vertical="center"/>
    </xf>
    <xf numFmtId="0" fontId="4" fillId="0" borderId="19" xfId="0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22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6" fillId="5" borderId="5" xfId="0" applyFont="1" applyFill="1" applyBorder="1" applyAlignment="1" quotePrefix="1">
      <alignment horizontal="center" vertical="center" wrapText="1"/>
    </xf>
    <xf numFmtId="3" fontId="19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 quotePrefix="1">
      <alignment vertical="center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 quotePrefix="1">
      <alignment horizontal="right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8" fillId="4" borderId="18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 quotePrefix="1">
      <alignment horizontal="center" vertical="center" wrapText="1"/>
    </xf>
    <xf numFmtId="0" fontId="19" fillId="0" borderId="30" xfId="0" applyFont="1" applyBorder="1" applyAlignment="1">
      <alignment/>
    </xf>
    <xf numFmtId="0" fontId="18" fillId="0" borderId="31" xfId="0" applyFont="1" applyFill="1" applyBorder="1" applyAlignment="1">
      <alignment horizontal="center"/>
    </xf>
    <xf numFmtId="3" fontId="19" fillId="4" borderId="19" xfId="0" applyNumberFormat="1" applyFont="1" applyFill="1" applyBorder="1" applyAlignment="1">
      <alignment horizontal="center" vertical="center" wrapText="1"/>
    </xf>
    <xf numFmtId="3" fontId="19" fillId="4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Fill="1" applyBorder="1" applyAlignment="1" quotePrefix="1">
      <alignment horizontal="center" vertical="center" wrapText="1"/>
    </xf>
    <xf numFmtId="3" fontId="19" fillId="0" borderId="18" xfId="0" applyNumberFormat="1" applyFont="1" applyFill="1" applyBorder="1" applyAlignment="1" quotePrefix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 quotePrefix="1">
      <alignment horizontal="center" vertical="center" wrapText="1"/>
    </xf>
    <xf numFmtId="3" fontId="18" fillId="0" borderId="32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4" borderId="16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Border="1" applyAlignment="1" quotePrefix="1">
      <alignment horizontal="center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1" fillId="0" borderId="39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1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0" fontId="0" fillId="0" borderId="31" xfId="0" applyBorder="1" applyAlignment="1">
      <alignment vertical="center"/>
    </xf>
    <xf numFmtId="4" fontId="1" fillId="0" borderId="3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 quotePrefix="1">
      <alignment horizontal="left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0" fillId="0" borderId="7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32" xfId="0" applyNumberFormat="1" applyBorder="1" applyAlignment="1">
      <alignment horizontal="right" vertical="center"/>
    </xf>
    <xf numFmtId="4" fontId="1" fillId="0" borderId="31" xfId="0" applyNumberFormat="1" applyFont="1" applyBorder="1" applyAlignment="1">
      <alignment vertical="center"/>
    </xf>
    <xf numFmtId="10" fontId="0" fillId="0" borderId="8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25" xfId="0" applyFont="1" applyBorder="1" applyAlignment="1" quotePrefix="1">
      <alignment horizontal="center" wrapText="1"/>
    </xf>
    <xf numFmtId="0" fontId="6" fillId="0" borderId="25" xfId="0" applyFont="1" applyBorder="1" applyAlignment="1">
      <alignment horizontal="center" wrapText="1"/>
    </xf>
    <xf numFmtId="0" fontId="8" fillId="0" borderId="5" xfId="0" applyFont="1" applyBorder="1" applyAlignment="1" quotePrefix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4" fillId="0" borderId="14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3" fontId="4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6" fillId="0" borderId="20" xfId="0" applyFont="1" applyBorder="1" applyAlignment="1" quotePrefix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55" xfId="0" applyBorder="1" applyAlignment="1">
      <alignment wrapText="1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85725</xdr:rowOff>
    </xdr:from>
    <xdr:to>
      <xdr:col>8</xdr:col>
      <xdr:colOff>0</xdr:colOff>
      <xdr:row>19</xdr:row>
      <xdr:rowOff>85725</xdr:rowOff>
    </xdr:to>
    <xdr:sp>
      <xdr:nvSpPr>
        <xdr:cNvPr id="1" name="Line 1"/>
        <xdr:cNvSpPr>
          <a:spLocks/>
        </xdr:cNvSpPr>
      </xdr:nvSpPr>
      <xdr:spPr>
        <a:xfrm>
          <a:off x="67913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19</xdr:row>
      <xdr:rowOff>0</xdr:rowOff>
    </xdr:from>
    <xdr:to>
      <xdr:col>3</xdr:col>
      <xdr:colOff>152400</xdr:colOff>
      <xdr:row>20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0" y="490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19</xdr:row>
      <xdr:rowOff>0</xdr:rowOff>
    </xdr:from>
    <xdr:to>
      <xdr:col>4</xdr:col>
      <xdr:colOff>123825</xdr:colOff>
      <xdr:row>20</xdr:row>
      <xdr:rowOff>38100</xdr:rowOff>
    </xdr:to>
    <xdr:sp>
      <xdr:nvSpPr>
        <xdr:cNvPr id="3" name="Line 3"/>
        <xdr:cNvSpPr>
          <a:spLocks/>
        </xdr:cNvSpPr>
      </xdr:nvSpPr>
      <xdr:spPr>
        <a:xfrm>
          <a:off x="3733800" y="4905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3609975" y="4914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295275</xdr:rowOff>
    </xdr:from>
    <xdr:to>
      <xdr:col>9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7943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2" name="Line 5"/>
        <xdr:cNvSpPr>
          <a:spLocks/>
        </xdr:cNvSpPr>
      </xdr:nvSpPr>
      <xdr:spPr>
        <a:xfrm>
          <a:off x="11915775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657225</xdr:colOff>
      <xdr:row>25</xdr:row>
      <xdr:rowOff>9525</xdr:rowOff>
    </xdr:from>
    <xdr:to>
      <xdr:col>10</xdr:col>
      <xdr:colOff>666750</xdr:colOff>
      <xdr:row>25</xdr:row>
      <xdr:rowOff>180975</xdr:rowOff>
    </xdr:to>
    <xdr:sp>
      <xdr:nvSpPr>
        <xdr:cNvPr id="3" name="Line 8"/>
        <xdr:cNvSpPr>
          <a:spLocks/>
        </xdr:cNvSpPr>
      </xdr:nvSpPr>
      <xdr:spPr>
        <a:xfrm>
          <a:off x="9296400" y="82200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304800</xdr:rowOff>
    </xdr:from>
    <xdr:to>
      <xdr:col>13</xdr:col>
      <xdr:colOff>381000</xdr:colOff>
      <xdr:row>25</xdr:row>
      <xdr:rowOff>180975</xdr:rowOff>
    </xdr:to>
    <xdr:sp>
      <xdr:nvSpPr>
        <xdr:cNvPr id="4" name="Line 9"/>
        <xdr:cNvSpPr>
          <a:spLocks/>
        </xdr:cNvSpPr>
      </xdr:nvSpPr>
      <xdr:spPr>
        <a:xfrm>
          <a:off x="11010900" y="8201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25</xdr:row>
      <xdr:rowOff>9525</xdr:rowOff>
    </xdr:from>
    <xdr:to>
      <xdr:col>7</xdr:col>
      <xdr:colOff>352425</xdr:colOff>
      <xdr:row>25</xdr:row>
      <xdr:rowOff>180975</xdr:rowOff>
    </xdr:to>
    <xdr:sp>
      <xdr:nvSpPr>
        <xdr:cNvPr id="5" name="Line 18"/>
        <xdr:cNvSpPr>
          <a:spLocks/>
        </xdr:cNvSpPr>
      </xdr:nvSpPr>
      <xdr:spPr>
        <a:xfrm>
          <a:off x="7029450" y="82200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25</xdr:row>
      <xdr:rowOff>9525</xdr:rowOff>
    </xdr:from>
    <xdr:to>
      <xdr:col>7</xdr:col>
      <xdr:colOff>466725</xdr:colOff>
      <xdr:row>25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210425" y="8296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295275</xdr:rowOff>
    </xdr:from>
    <xdr:to>
      <xdr:col>9</xdr:col>
      <xdr:colOff>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800100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1972925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25</xdr:row>
      <xdr:rowOff>0</xdr:rowOff>
    </xdr:from>
    <xdr:to>
      <xdr:col>7</xdr:col>
      <xdr:colOff>466725</xdr:colOff>
      <xdr:row>25</xdr:row>
      <xdr:rowOff>142875</xdr:rowOff>
    </xdr:to>
    <xdr:sp>
      <xdr:nvSpPr>
        <xdr:cNvPr id="4" name="Line 7"/>
        <xdr:cNvSpPr>
          <a:spLocks/>
        </xdr:cNvSpPr>
      </xdr:nvSpPr>
      <xdr:spPr>
        <a:xfrm>
          <a:off x="7210425" y="8286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25</xdr:row>
      <xdr:rowOff>9525</xdr:rowOff>
    </xdr:from>
    <xdr:to>
      <xdr:col>13</xdr:col>
      <xdr:colOff>381000</xdr:colOff>
      <xdr:row>25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1068050" y="8296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16</xdr:row>
      <xdr:rowOff>0</xdr:rowOff>
    </xdr:from>
    <xdr:to>
      <xdr:col>4</xdr:col>
      <xdr:colOff>800100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3800475" y="48958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16</xdr:row>
      <xdr:rowOff>0</xdr:rowOff>
    </xdr:from>
    <xdr:to>
      <xdr:col>5</xdr:col>
      <xdr:colOff>628650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5191125" y="48958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16</xdr:row>
      <xdr:rowOff>0</xdr:rowOff>
    </xdr:from>
    <xdr:to>
      <xdr:col>6</xdr:col>
      <xdr:colOff>800100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>
          <a:off x="6343650" y="48958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R16" sqref="R16"/>
    </sheetView>
  </sheetViews>
  <sheetFormatPr defaultColWidth="9.140625" defaultRowHeight="12.75"/>
  <cols>
    <col min="1" max="1" width="20.00390625" style="0" customWidth="1"/>
    <col min="2" max="2" width="8.140625" style="0" customWidth="1"/>
    <col min="3" max="3" width="14.57421875" style="0" customWidth="1"/>
    <col min="4" max="4" width="3.7109375" style="0" customWidth="1"/>
    <col min="5" max="5" width="14.57421875" style="0" bestFit="1" customWidth="1"/>
    <col min="6" max="6" width="3.7109375" style="0" customWidth="1"/>
    <col min="7" max="7" width="11.8515625" style="0" customWidth="1"/>
    <col min="8" max="8" width="3.7109375" style="0" customWidth="1"/>
    <col min="9" max="9" width="11.8515625" style="0" bestFit="1" customWidth="1"/>
    <col min="10" max="10" width="3.7109375" style="0" customWidth="1"/>
    <col min="11" max="11" width="11.8515625" style="0" customWidth="1"/>
    <col min="12" max="12" width="3.7109375" style="0" customWidth="1"/>
    <col min="13" max="13" width="13.57421875" style="0" customWidth="1"/>
    <col min="14" max="14" width="7.140625" style="0" customWidth="1"/>
    <col min="15" max="15" width="14.28125" style="0" customWidth="1"/>
    <col min="16" max="16" width="12.00390625" style="0" customWidth="1"/>
    <col min="17" max="17" width="7.7109375" style="0" customWidth="1"/>
    <col min="18" max="18" width="8.57421875" style="0" customWidth="1"/>
    <col min="19" max="19" width="5.8515625" style="0" customWidth="1"/>
    <col min="20" max="20" width="10.140625" style="0" bestFit="1" customWidth="1"/>
  </cols>
  <sheetData>
    <row r="1" spans="1:15" ht="12.75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="185" customFormat="1" ht="12.75">
      <c r="A2" s="185" t="s">
        <v>115</v>
      </c>
    </row>
    <row r="3" spans="1:16" ht="63.75">
      <c r="A3" s="267" t="s">
        <v>117</v>
      </c>
      <c r="B3" s="266" t="s">
        <v>116</v>
      </c>
      <c r="C3" s="267" t="s">
        <v>5</v>
      </c>
      <c r="D3" s="267"/>
      <c r="E3" s="267"/>
      <c r="F3" s="9"/>
      <c r="G3" s="267" t="s">
        <v>4</v>
      </c>
      <c r="H3" s="267"/>
      <c r="I3" s="267"/>
      <c r="J3" s="267"/>
      <c r="K3" s="267"/>
      <c r="L3" s="9"/>
      <c r="M3" s="9" t="s">
        <v>118</v>
      </c>
      <c r="N3" s="9"/>
      <c r="O3" s="9" t="s">
        <v>119</v>
      </c>
      <c r="P3" s="67"/>
    </row>
    <row r="4" spans="1:16" ht="25.5">
      <c r="A4" s="267"/>
      <c r="B4" s="266"/>
      <c r="C4" s="13" t="s">
        <v>14</v>
      </c>
      <c r="D4" s="13"/>
      <c r="E4" s="13" t="s">
        <v>12</v>
      </c>
      <c r="F4" s="13"/>
      <c r="G4" s="14">
        <v>40178</v>
      </c>
      <c r="H4" s="14"/>
      <c r="I4" s="14">
        <v>40298</v>
      </c>
      <c r="J4" s="14"/>
      <c r="K4" s="14">
        <v>40543</v>
      </c>
      <c r="L4" s="14"/>
      <c r="M4" s="13" t="s">
        <v>13</v>
      </c>
      <c r="N4" s="13"/>
      <c r="O4" s="13" t="s">
        <v>12</v>
      </c>
      <c r="P4" s="235"/>
    </row>
    <row r="5" spans="1:16" ht="25.5" customHeight="1">
      <c r="A5" s="10" t="s">
        <v>0</v>
      </c>
      <c r="B5" s="168" t="s">
        <v>29</v>
      </c>
      <c r="C5" s="2">
        <v>121000</v>
      </c>
      <c r="D5" s="2"/>
      <c r="E5" s="2">
        <v>225000</v>
      </c>
      <c r="F5" s="2"/>
      <c r="G5" s="2">
        <v>0</v>
      </c>
      <c r="H5" s="2"/>
      <c r="I5" s="2">
        <v>6000</v>
      </c>
      <c r="J5" s="2"/>
      <c r="K5" s="2">
        <v>2000</v>
      </c>
      <c r="L5" s="2"/>
      <c r="M5" s="2">
        <f>(C5-I5)*104.5%</f>
        <v>120174.99999999999</v>
      </c>
      <c r="N5" s="2"/>
      <c r="O5" s="2">
        <v>241070</v>
      </c>
      <c r="P5" s="235"/>
    </row>
    <row r="6" spans="1:16" ht="25.5" customHeight="1">
      <c r="A6" s="10" t="s">
        <v>1</v>
      </c>
      <c r="B6" s="168">
        <v>44214</v>
      </c>
      <c r="C6" s="2">
        <v>79000</v>
      </c>
      <c r="D6" s="2"/>
      <c r="E6" s="2">
        <v>145000</v>
      </c>
      <c r="F6" s="2"/>
      <c r="G6" s="2">
        <v>0</v>
      </c>
      <c r="H6" s="2"/>
      <c r="I6" s="2">
        <v>4000</v>
      </c>
      <c r="J6" s="2"/>
      <c r="K6" s="2">
        <v>6000</v>
      </c>
      <c r="L6" s="2"/>
      <c r="M6" s="2">
        <f>(C6-I6)*104.5%</f>
        <v>78375</v>
      </c>
      <c r="N6" s="2"/>
      <c r="O6" s="2">
        <v>156080</v>
      </c>
      <c r="P6" s="235"/>
    </row>
    <row r="7" spans="1:16" ht="25.5" customHeight="1" thickBot="1">
      <c r="A7" s="11" t="s">
        <v>2</v>
      </c>
      <c r="B7" s="169">
        <v>44214</v>
      </c>
      <c r="C7" s="6">
        <v>372000</v>
      </c>
      <c r="D7" s="6"/>
      <c r="E7" s="6">
        <v>728000</v>
      </c>
      <c r="F7" s="6"/>
      <c r="G7" s="6">
        <v>0</v>
      </c>
      <c r="H7" s="6"/>
      <c r="I7" s="6">
        <v>5000</v>
      </c>
      <c r="J7" s="6"/>
      <c r="K7" s="6">
        <v>7000</v>
      </c>
      <c r="L7" s="6"/>
      <c r="M7" s="2">
        <f>(C7-I7)*104.5%</f>
        <v>383515</v>
      </c>
      <c r="N7" s="6"/>
      <c r="O7" s="6">
        <v>766500</v>
      </c>
      <c r="P7" s="235"/>
    </row>
    <row r="8" spans="1:16" ht="14.25" thickBot="1" thickTop="1">
      <c r="A8" s="111" t="s">
        <v>3</v>
      </c>
      <c r="B8" s="170"/>
      <c r="C8" s="197">
        <f aca="true" t="shared" si="0" ref="C8:O8">SUM(C5:C7)</f>
        <v>572000</v>
      </c>
      <c r="D8" s="230" t="s">
        <v>156</v>
      </c>
      <c r="E8" s="198">
        <f t="shared" si="0"/>
        <v>1098000</v>
      </c>
      <c r="F8" s="233" t="s">
        <v>157</v>
      </c>
      <c r="G8" s="197">
        <f t="shared" si="0"/>
        <v>0</v>
      </c>
      <c r="H8" s="197"/>
      <c r="I8" s="197">
        <f t="shared" si="0"/>
        <v>15000</v>
      </c>
      <c r="J8" s="233" t="s">
        <v>159</v>
      </c>
      <c r="K8" s="197">
        <f t="shared" si="0"/>
        <v>15000</v>
      </c>
      <c r="L8" s="233" t="s">
        <v>160</v>
      </c>
      <c r="M8" s="197">
        <f t="shared" si="0"/>
        <v>582065</v>
      </c>
      <c r="N8" s="233" t="s">
        <v>161</v>
      </c>
      <c r="O8" s="197">
        <f t="shared" si="0"/>
        <v>1163650</v>
      </c>
      <c r="P8" s="233" t="s">
        <v>162</v>
      </c>
    </row>
    <row r="9" spans="1:16" ht="26.25" customHeight="1" thickTop="1">
      <c r="A9" s="4"/>
      <c r="B9" s="167"/>
      <c r="C9" s="109"/>
      <c r="D9" s="109"/>
      <c r="E9" s="109" t="s">
        <v>107</v>
      </c>
      <c r="F9" s="109"/>
      <c r="G9" s="4"/>
      <c r="H9" s="4"/>
      <c r="I9" s="4"/>
      <c r="J9" s="4"/>
      <c r="K9" s="4"/>
      <c r="L9" s="232"/>
      <c r="M9" s="262" t="s">
        <v>108</v>
      </c>
      <c r="N9" s="263"/>
      <c r="O9" s="264"/>
      <c r="P9" s="235"/>
    </row>
    <row r="10" spans="1:16" ht="12.75">
      <c r="A10" s="10" t="s">
        <v>6</v>
      </c>
      <c r="B10" s="171">
        <v>4215</v>
      </c>
      <c r="C10" s="107"/>
      <c r="D10" s="107"/>
      <c r="E10" s="107">
        <v>30000</v>
      </c>
      <c r="F10" s="107"/>
      <c r="G10" s="5">
        <f>3!E11</f>
        <v>3000</v>
      </c>
      <c r="H10" s="5"/>
      <c r="I10" s="3" t="s">
        <v>11</v>
      </c>
      <c r="J10" s="3"/>
      <c r="K10" s="5">
        <f>3!G11</f>
        <v>2500</v>
      </c>
      <c r="L10" s="107"/>
      <c r="M10" s="107"/>
      <c r="N10" s="238"/>
      <c r="O10" s="245">
        <v>45000</v>
      </c>
      <c r="P10" s="235"/>
    </row>
    <row r="11" spans="1:16" ht="12.75">
      <c r="A11" s="10" t="s">
        <v>7</v>
      </c>
      <c r="B11" s="171">
        <v>5403</v>
      </c>
      <c r="C11" s="107"/>
      <c r="D11" s="107"/>
      <c r="E11" s="107">
        <v>12000</v>
      </c>
      <c r="F11" s="107"/>
      <c r="G11" s="5">
        <f>3!E12</f>
        <v>1200</v>
      </c>
      <c r="H11" s="5"/>
      <c r="I11" s="3" t="s">
        <v>11</v>
      </c>
      <c r="J11" s="3"/>
      <c r="K11" s="5">
        <f>3!G12</f>
        <v>2000</v>
      </c>
      <c r="L11" s="107"/>
      <c r="M11" s="239"/>
      <c r="N11" s="240"/>
      <c r="O11" s="246">
        <v>14000</v>
      </c>
      <c r="P11" s="235"/>
    </row>
    <row r="12" spans="1:16" ht="12.75">
      <c r="A12" s="10" t="s">
        <v>8</v>
      </c>
      <c r="B12" s="171" t="s">
        <v>34</v>
      </c>
      <c r="C12" s="107"/>
      <c r="D12" s="107"/>
      <c r="E12" s="107">
        <v>22000</v>
      </c>
      <c r="F12" s="107"/>
      <c r="G12" s="2">
        <f>3!E14</f>
        <v>2200</v>
      </c>
      <c r="H12" s="2"/>
      <c r="I12" s="3" t="s">
        <v>11</v>
      </c>
      <c r="J12" s="3"/>
      <c r="K12" s="5">
        <f>3!G14</f>
        <v>2200</v>
      </c>
      <c r="L12" s="107"/>
      <c r="M12" s="239"/>
      <c r="N12" s="240"/>
      <c r="O12" s="246">
        <v>30000</v>
      </c>
      <c r="P12" s="235"/>
    </row>
    <row r="13" spans="1:16" ht="13.5" thickBot="1">
      <c r="A13" s="11" t="s">
        <v>9</v>
      </c>
      <c r="B13" s="172">
        <v>5323</v>
      </c>
      <c r="C13" s="108"/>
      <c r="D13" s="108"/>
      <c r="E13" s="108">
        <v>12000</v>
      </c>
      <c r="F13" s="231"/>
      <c r="G13" s="7">
        <f>3!E15</f>
        <v>1200</v>
      </c>
      <c r="H13" s="7"/>
      <c r="I13" s="17" t="s">
        <v>11</v>
      </c>
      <c r="J13" s="17"/>
      <c r="K13" s="7">
        <f>3!G15</f>
        <v>1200</v>
      </c>
      <c r="L13" s="231"/>
      <c r="M13" s="241"/>
      <c r="N13" s="242"/>
      <c r="O13" s="247">
        <v>15000</v>
      </c>
      <c r="P13" s="235"/>
    </row>
    <row r="14" spans="1:16" ht="14.25" thickBot="1" thickTop="1">
      <c r="A14" s="12" t="s">
        <v>10</v>
      </c>
      <c r="B14" s="166"/>
      <c r="C14" s="110"/>
      <c r="D14" s="110"/>
      <c r="E14" s="226">
        <f>SUM(E10:E13)</f>
        <v>76000</v>
      </c>
      <c r="F14" s="233" t="s">
        <v>158</v>
      </c>
      <c r="G14" s="197">
        <f>SUM(G10:G13)</f>
        <v>7600</v>
      </c>
      <c r="H14" s="233" t="s">
        <v>163</v>
      </c>
      <c r="I14" s="227"/>
      <c r="J14" s="227"/>
      <c r="K14" s="197">
        <f>SUM(K10:K13)</f>
        <v>7900</v>
      </c>
      <c r="L14" s="233" t="s">
        <v>164</v>
      </c>
      <c r="M14" s="243"/>
      <c r="N14" s="244"/>
      <c r="O14" s="248">
        <f>SUM(O10:O13)</f>
        <v>104000</v>
      </c>
      <c r="P14" s="233" t="s">
        <v>165</v>
      </c>
    </row>
    <row r="15" spans="1:16" ht="41.25" customHeight="1" thickBot="1" thickTop="1">
      <c r="A15" s="15" t="s">
        <v>15</v>
      </c>
      <c r="B15" s="15"/>
      <c r="C15" s="234" t="s">
        <v>166</v>
      </c>
      <c r="D15" s="8"/>
      <c r="E15" s="197">
        <f>C8+E8+E14</f>
        <v>1746000</v>
      </c>
      <c r="F15" s="197"/>
      <c r="G15" s="8"/>
      <c r="H15" s="8"/>
      <c r="I15" s="8"/>
      <c r="J15" s="8"/>
      <c r="K15" s="229">
        <f>K8+K14</f>
        <v>22900</v>
      </c>
      <c r="L15" s="229"/>
      <c r="M15" s="173" t="s">
        <v>168</v>
      </c>
      <c r="N15" s="173"/>
      <c r="O15" s="228">
        <f>M8+O8+M14</f>
        <v>1745715</v>
      </c>
      <c r="P15" s="235"/>
    </row>
    <row r="16" spans="1:16" ht="27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M16" s="16" t="s">
        <v>16</v>
      </c>
      <c r="N16" s="16"/>
      <c r="O16" s="228">
        <v>20000</v>
      </c>
      <c r="P16" s="233" t="s">
        <v>167</v>
      </c>
    </row>
    <row r="17" spans="1:15" ht="12.75" customHeight="1" thickTop="1">
      <c r="A17" s="175" t="s">
        <v>113</v>
      </c>
      <c r="B17" s="261" t="s">
        <v>169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</row>
    <row r="18" spans="1:15" ht="12.75" customHeight="1">
      <c r="A18" s="1"/>
      <c r="B18" s="269" t="s">
        <v>170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</row>
    <row r="19" spans="1:15" ht="12.75" customHeight="1">
      <c r="A19" s="1"/>
      <c r="B19" s="269" t="s">
        <v>171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</row>
    <row r="20" spans="1:15" ht="52.5" customHeight="1" thickBot="1">
      <c r="A20" s="186" t="s">
        <v>145</v>
      </c>
      <c r="B20" s="295" t="s">
        <v>155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1:20" ht="12.75">
      <c r="A21" s="1"/>
      <c r="B21" s="271" t="s">
        <v>172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84" t="s">
        <v>175</v>
      </c>
      <c r="N21" s="285"/>
      <c r="O21" s="285"/>
      <c r="P21" s="285"/>
      <c r="Q21" s="285"/>
      <c r="R21" s="285"/>
      <c r="S21" s="285"/>
      <c r="T21" s="286"/>
    </row>
    <row r="22" spans="1:20" ht="16.5" customHeight="1">
      <c r="A22" s="174"/>
      <c r="B22" s="272" t="s">
        <v>120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87"/>
      <c r="N22" s="288"/>
      <c r="O22" s="288"/>
      <c r="P22" s="288"/>
      <c r="Q22" s="288"/>
      <c r="R22" s="288"/>
      <c r="S22" s="288"/>
      <c r="T22" s="289"/>
    </row>
    <row r="23" spans="1:20" ht="13.5" thickBot="1">
      <c r="A23" s="1"/>
      <c r="B23" s="271" t="s">
        <v>122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90"/>
      <c r="N23" s="291"/>
      <c r="O23" s="291"/>
      <c r="P23" s="291"/>
      <c r="Q23" s="291"/>
      <c r="R23" s="291"/>
      <c r="S23" s="291"/>
      <c r="T23" s="292"/>
    </row>
    <row r="24" spans="1:20" ht="12.75">
      <c r="A24" s="1"/>
      <c r="B24" s="271" t="s">
        <v>123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50">
        <v>302</v>
      </c>
      <c r="N24" s="251">
        <v>44214</v>
      </c>
      <c r="O24" s="252">
        <v>303</v>
      </c>
      <c r="P24" s="253">
        <f>C7-I7</f>
        <v>367000</v>
      </c>
      <c r="Q24" s="252">
        <v>359</v>
      </c>
      <c r="R24" s="277">
        <v>0.012</v>
      </c>
      <c r="S24" s="273">
        <v>305</v>
      </c>
      <c r="T24" s="254">
        <f>R24*P24</f>
        <v>4404</v>
      </c>
    </row>
    <row r="25" spans="1:20" ht="12.75">
      <c r="A25" s="1"/>
      <c r="B25" s="271" t="s">
        <v>124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55">
        <v>308</v>
      </c>
      <c r="N25" s="256">
        <v>44214</v>
      </c>
      <c r="O25" s="257">
        <v>309</v>
      </c>
      <c r="P25" s="190">
        <f>C6-I6</f>
        <v>75000</v>
      </c>
      <c r="Q25" s="257">
        <v>360</v>
      </c>
      <c r="R25" s="278">
        <v>0.012</v>
      </c>
      <c r="S25" s="274">
        <v>311</v>
      </c>
      <c r="T25" s="258">
        <f>R25*P25</f>
        <v>900</v>
      </c>
    </row>
    <row r="26" spans="1:20" ht="16.5" customHeight="1">
      <c r="A26" s="1"/>
      <c r="B26" s="272" t="s">
        <v>121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55">
        <v>314</v>
      </c>
      <c r="N26" s="256" t="s">
        <v>29</v>
      </c>
      <c r="O26" s="257">
        <v>315</v>
      </c>
      <c r="P26" s="190">
        <f>C5-I5</f>
        <v>115000</v>
      </c>
      <c r="Q26" s="257">
        <v>361</v>
      </c>
      <c r="R26" s="278">
        <v>0.0164</v>
      </c>
      <c r="S26" s="274">
        <v>317</v>
      </c>
      <c r="T26" s="258">
        <f>R26*P26</f>
        <v>1886.0000000000002</v>
      </c>
    </row>
    <row r="27" spans="1:20" ht="13.5" thickBot="1">
      <c r="A27" s="1"/>
      <c r="B27" s="271" t="s">
        <v>154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93" t="s">
        <v>176</v>
      </c>
      <c r="N27" s="294"/>
      <c r="O27" s="259">
        <v>343</v>
      </c>
      <c r="P27" s="276">
        <f>SUM(P24:P26)</f>
        <v>557000</v>
      </c>
      <c r="Q27" s="282"/>
      <c r="R27" s="283"/>
      <c r="S27" s="275" t="s">
        <v>177</v>
      </c>
      <c r="T27" s="260">
        <f>SUM(T24:T26)</f>
        <v>7190</v>
      </c>
    </row>
    <row r="28" spans="1:15" ht="12.75">
      <c r="A28" s="1"/>
      <c r="B28" s="271" t="s">
        <v>173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</row>
    <row r="30" spans="1:15" ht="12.75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3">
    <mergeCell ref="B18:O18"/>
    <mergeCell ref="B19:O19"/>
    <mergeCell ref="A1:O1"/>
    <mergeCell ref="B3:B4"/>
    <mergeCell ref="A3:A4"/>
    <mergeCell ref="B17:O17"/>
    <mergeCell ref="G3:K3"/>
    <mergeCell ref="C3:E3"/>
    <mergeCell ref="M9:O9"/>
    <mergeCell ref="Q27:R27"/>
    <mergeCell ref="M21:T23"/>
    <mergeCell ref="M27:N27"/>
    <mergeCell ref="B20:O20"/>
  </mergeCells>
  <printOptions/>
  <pageMargins left="0.7480314960629921" right="0.7480314960629921" top="0.55" bottom="0.32" header="0.27" footer="0.25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5" zoomScaleNormal="85" workbookViewId="0" topLeftCell="A1">
      <selection activeCell="K26" sqref="K26"/>
    </sheetView>
  </sheetViews>
  <sheetFormatPr defaultColWidth="9.140625" defaultRowHeight="12.75"/>
  <cols>
    <col min="1" max="1" width="4.57421875" style="0" bestFit="1" customWidth="1"/>
    <col min="2" max="2" width="37.28125" style="0" customWidth="1"/>
    <col min="3" max="3" width="13.57421875" style="0" bestFit="1" customWidth="1"/>
    <col min="4" max="4" width="14.57421875" style="0" bestFit="1" customWidth="1"/>
    <col min="5" max="5" width="14.57421875" style="0" customWidth="1"/>
    <col min="6" max="6" width="14.8515625" style="0" customWidth="1"/>
    <col min="7" max="7" width="13.140625" style="0" customWidth="1"/>
    <col min="8" max="8" width="11.421875" style="0" customWidth="1"/>
    <col min="9" max="9" width="17.421875" style="0" customWidth="1"/>
    <col min="10" max="10" width="11.8515625" style="0" customWidth="1"/>
    <col min="11" max="11" width="10.8515625" style="0" customWidth="1"/>
    <col min="12" max="12" width="13.57421875" style="0" customWidth="1"/>
  </cols>
  <sheetData>
    <row r="1" spans="1:11" ht="18">
      <c r="A1" s="296" t="s">
        <v>17</v>
      </c>
      <c r="B1" s="297"/>
      <c r="C1" s="112"/>
      <c r="D1" s="113"/>
      <c r="E1" s="114" t="s">
        <v>109</v>
      </c>
      <c r="F1" s="113"/>
      <c r="G1" s="113"/>
      <c r="H1" s="113"/>
      <c r="I1" s="114"/>
      <c r="J1" s="113"/>
      <c r="K1" s="18"/>
    </row>
    <row r="2" spans="1:11" ht="20.25">
      <c r="A2" s="298" t="s">
        <v>146</v>
      </c>
      <c r="B2" s="299"/>
      <c r="C2" s="299"/>
      <c r="D2" s="299"/>
      <c r="E2" s="115"/>
      <c r="F2" s="115"/>
      <c r="G2" s="18"/>
      <c r="H2" s="18"/>
      <c r="I2" s="115"/>
      <c r="J2" s="115"/>
      <c r="K2" s="18"/>
    </row>
    <row r="3" spans="1:12" ht="12.75" customHeight="1">
      <c r="A3" s="303" t="s">
        <v>128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2.7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20.25" customHeight="1">
      <c r="A5" s="154"/>
      <c r="B5" s="116"/>
      <c r="C5" s="116"/>
      <c r="D5" s="116"/>
      <c r="E5" s="300" t="s">
        <v>127</v>
      </c>
      <c r="F5" s="301"/>
      <c r="G5" s="301"/>
      <c r="H5" s="302"/>
      <c r="I5" s="304" t="s">
        <v>76</v>
      </c>
      <c r="J5" s="300"/>
      <c r="K5" s="300"/>
      <c r="L5" s="300"/>
    </row>
    <row r="6" spans="1:12" ht="20.25">
      <c r="A6" s="117"/>
      <c r="B6" s="118"/>
      <c r="C6" s="118"/>
      <c r="D6" s="118"/>
      <c r="E6" s="301"/>
      <c r="F6" s="301"/>
      <c r="G6" s="301"/>
      <c r="H6" s="302"/>
      <c r="I6" s="304"/>
      <c r="J6" s="300"/>
      <c r="K6" s="300"/>
      <c r="L6" s="300"/>
    </row>
    <row r="7" spans="1:12" ht="7.5" customHeight="1">
      <c r="A7" s="119"/>
      <c r="B7" s="120"/>
      <c r="C7" s="120"/>
      <c r="D7" s="120"/>
      <c r="E7" s="301"/>
      <c r="F7" s="301"/>
      <c r="G7" s="301"/>
      <c r="H7" s="302"/>
      <c r="I7" s="304"/>
      <c r="J7" s="300"/>
      <c r="K7" s="300"/>
      <c r="L7" s="300"/>
    </row>
    <row r="8" spans="1:12" ht="15.75">
      <c r="A8" s="121"/>
      <c r="B8" s="122"/>
      <c r="C8" s="122"/>
      <c r="D8" s="122"/>
      <c r="E8" s="35">
        <v>1</v>
      </c>
      <c r="F8" s="35">
        <v>2</v>
      </c>
      <c r="G8" s="35">
        <v>3</v>
      </c>
      <c r="H8" s="123">
        <v>4</v>
      </c>
      <c r="I8" s="176">
        <v>5</v>
      </c>
      <c r="J8" s="35">
        <v>6</v>
      </c>
      <c r="K8" s="35">
        <v>7</v>
      </c>
      <c r="L8" s="35" t="s">
        <v>125</v>
      </c>
    </row>
    <row r="9" spans="1:12" ht="12.75">
      <c r="A9" s="305" t="s">
        <v>77</v>
      </c>
      <c r="B9" s="306"/>
      <c r="C9" s="306"/>
      <c r="D9" s="306"/>
      <c r="E9" s="308" t="s">
        <v>78</v>
      </c>
      <c r="F9" s="308" t="s">
        <v>79</v>
      </c>
      <c r="G9" s="308" t="s">
        <v>80</v>
      </c>
      <c r="H9" s="312" t="s">
        <v>81</v>
      </c>
      <c r="I9" s="314" t="s">
        <v>82</v>
      </c>
      <c r="J9" s="308" t="s">
        <v>83</v>
      </c>
      <c r="K9" s="308" t="s">
        <v>126</v>
      </c>
      <c r="L9" s="308" t="s">
        <v>84</v>
      </c>
    </row>
    <row r="10" spans="1:12" ht="54" customHeight="1">
      <c r="A10" s="306"/>
      <c r="B10" s="307"/>
      <c r="C10" s="307"/>
      <c r="D10" s="307"/>
      <c r="E10" s="309"/>
      <c r="F10" s="310"/>
      <c r="G10" s="311"/>
      <c r="H10" s="313"/>
      <c r="I10" s="315"/>
      <c r="J10" s="310"/>
      <c r="K10" s="310"/>
      <c r="L10" s="310"/>
    </row>
    <row r="11" spans="1:12" ht="12.75">
      <c r="A11" s="124"/>
      <c r="B11" s="125"/>
      <c r="C11" s="165" t="s">
        <v>13</v>
      </c>
      <c r="D11" s="148" t="s">
        <v>12</v>
      </c>
      <c r="E11" s="126"/>
      <c r="F11" s="127"/>
      <c r="G11" s="128"/>
      <c r="H11" s="129"/>
      <c r="I11" s="177"/>
      <c r="J11" s="127"/>
      <c r="K11" s="127"/>
      <c r="L11" s="157"/>
    </row>
    <row r="12" spans="1:12" ht="19.5" customHeight="1">
      <c r="A12" s="130" t="s">
        <v>85</v>
      </c>
      <c r="B12" s="143" t="s">
        <v>56</v>
      </c>
      <c r="C12" s="156">
        <v>2400</v>
      </c>
      <c r="D12" s="131">
        <v>4800</v>
      </c>
      <c r="E12" s="132">
        <v>2400</v>
      </c>
      <c r="F12" s="133"/>
      <c r="G12" s="133"/>
      <c r="H12" s="134"/>
      <c r="I12" s="178">
        <v>4800</v>
      </c>
      <c r="J12" s="133"/>
      <c r="K12" s="133"/>
      <c r="L12" s="190">
        <f>SUM(E12:K12)</f>
        <v>7200</v>
      </c>
    </row>
    <row r="13" spans="1:12" ht="19.5" customHeight="1">
      <c r="A13" s="135" t="s">
        <v>86</v>
      </c>
      <c r="B13" s="144" t="s">
        <v>87</v>
      </c>
      <c r="C13" s="153"/>
      <c r="D13" s="136"/>
      <c r="E13" s="137"/>
      <c r="F13" s="133"/>
      <c r="G13" s="133"/>
      <c r="H13" s="134"/>
      <c r="I13" s="179"/>
      <c r="J13" s="138"/>
      <c r="K13" s="138"/>
      <c r="L13" s="138"/>
    </row>
    <row r="14" spans="1:12" ht="19.5" customHeight="1">
      <c r="A14" s="139"/>
      <c r="B14" s="145" t="s">
        <v>88</v>
      </c>
      <c r="C14" s="150">
        <v>8000</v>
      </c>
      <c r="D14" s="149">
        <v>14000</v>
      </c>
      <c r="E14" s="137">
        <v>8000</v>
      </c>
      <c r="F14" s="133"/>
      <c r="G14" s="133"/>
      <c r="H14" s="134"/>
      <c r="I14" s="179">
        <v>14000</v>
      </c>
      <c r="J14" s="133"/>
      <c r="K14" s="133"/>
      <c r="L14" s="190">
        <f aca="true" t="shared" si="0" ref="L14:L25">SUM(E14:K14)</f>
        <v>22000</v>
      </c>
    </row>
    <row r="15" spans="1:12" ht="19.5" customHeight="1">
      <c r="A15" s="139"/>
      <c r="B15" s="145" t="s">
        <v>89</v>
      </c>
      <c r="C15" s="150">
        <v>3500</v>
      </c>
      <c r="D15" s="155">
        <v>6500</v>
      </c>
      <c r="E15" s="132"/>
      <c r="F15" s="133">
        <v>3500</v>
      </c>
      <c r="G15" s="133"/>
      <c r="H15" s="134"/>
      <c r="I15" s="178"/>
      <c r="J15" s="133">
        <v>6500</v>
      </c>
      <c r="K15" s="133"/>
      <c r="L15" s="190">
        <f t="shared" si="0"/>
        <v>10000</v>
      </c>
    </row>
    <row r="16" spans="1:12" ht="19.5" customHeight="1">
      <c r="A16" s="140"/>
      <c r="B16" s="146" t="s">
        <v>90</v>
      </c>
      <c r="C16" s="152">
        <v>3000</v>
      </c>
      <c r="D16" s="151">
        <v>6000</v>
      </c>
      <c r="E16" s="132"/>
      <c r="F16" s="133"/>
      <c r="G16" s="133">
        <v>3000</v>
      </c>
      <c r="H16" s="134"/>
      <c r="I16" s="178">
        <v>6000</v>
      </c>
      <c r="J16" s="133"/>
      <c r="K16" s="133"/>
      <c r="L16" s="190">
        <f t="shared" si="0"/>
        <v>9000</v>
      </c>
    </row>
    <row r="17" spans="1:12" ht="19.5" customHeight="1">
      <c r="A17" s="130" t="s">
        <v>91</v>
      </c>
      <c r="B17" s="143" t="s">
        <v>62</v>
      </c>
      <c r="C17" s="236">
        <v>3000</v>
      </c>
      <c r="D17" s="131">
        <v>6000</v>
      </c>
      <c r="E17" s="137"/>
      <c r="F17" s="133"/>
      <c r="G17" s="133"/>
      <c r="H17" s="134">
        <v>3000</v>
      </c>
      <c r="I17" s="179"/>
      <c r="J17" s="133"/>
      <c r="K17" s="160">
        <v>6000</v>
      </c>
      <c r="L17" s="190">
        <f t="shared" si="0"/>
        <v>9000</v>
      </c>
    </row>
    <row r="18" spans="1:12" ht="19.5" customHeight="1">
      <c r="A18" s="130" t="s">
        <v>92</v>
      </c>
      <c r="B18" s="143" t="s">
        <v>93</v>
      </c>
      <c r="C18" s="236">
        <v>1400</v>
      </c>
      <c r="D18" s="131">
        <v>2600</v>
      </c>
      <c r="E18" s="132"/>
      <c r="F18" s="133"/>
      <c r="G18" s="133"/>
      <c r="H18" s="134">
        <v>1400</v>
      </c>
      <c r="I18" s="178"/>
      <c r="J18" s="133"/>
      <c r="K18" s="160">
        <v>2600</v>
      </c>
      <c r="L18" s="190">
        <f t="shared" si="0"/>
        <v>4000</v>
      </c>
    </row>
    <row r="19" spans="1:12" ht="19.5" customHeight="1">
      <c r="A19" s="130" t="s">
        <v>94</v>
      </c>
      <c r="B19" s="143" t="s">
        <v>64</v>
      </c>
      <c r="C19" s="236">
        <v>400</v>
      </c>
      <c r="D19" s="131">
        <v>600</v>
      </c>
      <c r="E19" s="132"/>
      <c r="F19" s="133"/>
      <c r="G19" s="133"/>
      <c r="H19" s="134">
        <v>400</v>
      </c>
      <c r="I19" s="178"/>
      <c r="J19" s="133"/>
      <c r="K19" s="160">
        <v>600</v>
      </c>
      <c r="L19" s="190">
        <f t="shared" si="0"/>
        <v>1000</v>
      </c>
    </row>
    <row r="20" spans="1:12" ht="19.5" customHeight="1">
      <c r="A20" s="130" t="s">
        <v>95</v>
      </c>
      <c r="B20" s="143" t="s">
        <v>65</v>
      </c>
      <c r="C20" s="236">
        <v>600</v>
      </c>
      <c r="D20" s="131">
        <v>900</v>
      </c>
      <c r="E20" s="132"/>
      <c r="F20" s="133">
        <v>600</v>
      </c>
      <c r="G20" s="133"/>
      <c r="H20" s="134"/>
      <c r="I20" s="178"/>
      <c r="J20" s="133">
        <v>900</v>
      </c>
      <c r="K20" s="133"/>
      <c r="L20" s="190">
        <f t="shared" si="0"/>
        <v>1500</v>
      </c>
    </row>
    <row r="21" spans="1:12" ht="19.5" customHeight="1">
      <c r="A21" s="130" t="s">
        <v>96</v>
      </c>
      <c r="B21" s="143" t="s">
        <v>66</v>
      </c>
      <c r="C21" s="236">
        <v>700</v>
      </c>
      <c r="D21" s="131">
        <v>1300</v>
      </c>
      <c r="E21" s="132"/>
      <c r="F21" s="133">
        <v>700</v>
      </c>
      <c r="G21" s="133"/>
      <c r="H21" s="134"/>
      <c r="I21" s="178"/>
      <c r="J21" s="133">
        <v>1300</v>
      </c>
      <c r="K21" s="133"/>
      <c r="L21" s="190">
        <f t="shared" si="0"/>
        <v>2000</v>
      </c>
    </row>
    <row r="22" spans="1:12" ht="19.5" customHeight="1">
      <c r="A22" s="130" t="s">
        <v>97</v>
      </c>
      <c r="B22" s="147" t="s">
        <v>98</v>
      </c>
      <c r="C22" s="237">
        <v>300</v>
      </c>
      <c r="D22" s="131">
        <v>500</v>
      </c>
      <c r="E22" s="137"/>
      <c r="F22" s="133"/>
      <c r="G22" s="133">
        <v>300</v>
      </c>
      <c r="H22" s="134"/>
      <c r="I22" s="179">
        <v>500</v>
      </c>
      <c r="J22" s="133"/>
      <c r="K22" s="133"/>
      <c r="L22" s="190">
        <f t="shared" si="0"/>
        <v>800</v>
      </c>
    </row>
    <row r="23" spans="1:12" ht="19.5" customHeight="1">
      <c r="A23" s="130" t="s">
        <v>99</v>
      </c>
      <c r="B23" s="147" t="s">
        <v>68</v>
      </c>
      <c r="C23" s="237">
        <v>200</v>
      </c>
      <c r="D23" s="131">
        <v>300</v>
      </c>
      <c r="E23" s="137"/>
      <c r="F23" s="133">
        <v>200</v>
      </c>
      <c r="G23" s="133"/>
      <c r="H23" s="134"/>
      <c r="I23" s="179"/>
      <c r="J23" s="133">
        <v>300</v>
      </c>
      <c r="K23" s="133"/>
      <c r="L23" s="190">
        <f t="shared" si="0"/>
        <v>500</v>
      </c>
    </row>
    <row r="24" spans="1:12" ht="19.5" customHeight="1">
      <c r="A24" s="130" t="s">
        <v>100</v>
      </c>
      <c r="B24" s="147" t="s">
        <v>101</v>
      </c>
      <c r="C24" s="237">
        <v>400</v>
      </c>
      <c r="D24" s="131">
        <v>600</v>
      </c>
      <c r="E24" s="137"/>
      <c r="F24" s="133"/>
      <c r="G24" s="133">
        <v>400</v>
      </c>
      <c r="H24" s="134"/>
      <c r="I24" s="179">
        <v>600</v>
      </c>
      <c r="J24" s="133"/>
      <c r="K24" s="133"/>
      <c r="L24" s="190">
        <f t="shared" si="0"/>
        <v>1000</v>
      </c>
    </row>
    <row r="25" spans="1:12" ht="19.5" customHeight="1">
      <c r="A25" s="130">
        <v>12</v>
      </c>
      <c r="B25" s="143" t="s">
        <v>102</v>
      </c>
      <c r="C25" s="236">
        <v>200</v>
      </c>
      <c r="D25" s="131">
        <v>300</v>
      </c>
      <c r="E25" s="132"/>
      <c r="F25" s="133"/>
      <c r="G25" s="133"/>
      <c r="H25" s="134">
        <v>200</v>
      </c>
      <c r="I25" s="178"/>
      <c r="J25" s="133"/>
      <c r="K25" s="133">
        <v>300</v>
      </c>
      <c r="L25" s="190">
        <f t="shared" si="0"/>
        <v>500</v>
      </c>
    </row>
    <row r="26" spans="1:12" ht="19.5" customHeight="1">
      <c r="A26" s="141"/>
      <c r="B26" s="142" t="s">
        <v>72</v>
      </c>
      <c r="C26" s="195">
        <f>SUM(C12:C25)</f>
        <v>24100</v>
      </c>
      <c r="D26" s="191">
        <f>SUM(D12:D25)</f>
        <v>44400</v>
      </c>
      <c r="E26" s="192">
        <f>SUM(E12:E25)</f>
        <v>10400</v>
      </c>
      <c r="F26" s="192">
        <f>SUM(F12:F25)</f>
        <v>5000</v>
      </c>
      <c r="G26" s="192">
        <f>SUM(G12:G24)</f>
        <v>3700</v>
      </c>
      <c r="H26" s="193">
        <f>SUM(H12:H25)</f>
        <v>5000</v>
      </c>
      <c r="I26" s="194">
        <f>SUM(I12:I25)</f>
        <v>25900</v>
      </c>
      <c r="J26" s="192">
        <f>SUM(J12:J25)</f>
        <v>9000</v>
      </c>
      <c r="K26" s="192">
        <f>SUM(K12:K25)</f>
        <v>9500</v>
      </c>
      <c r="L26" s="192">
        <f>SUM(L12:L25)</f>
        <v>68500</v>
      </c>
    </row>
    <row r="27" spans="5:12" ht="19.5" customHeight="1">
      <c r="E27" s="265" t="s">
        <v>129</v>
      </c>
      <c r="F27" s="265"/>
      <c r="G27" s="265"/>
      <c r="H27" s="265"/>
      <c r="I27" s="265" t="s">
        <v>130</v>
      </c>
      <c r="J27" s="265"/>
      <c r="K27" s="265"/>
      <c r="L27" s="180"/>
    </row>
  </sheetData>
  <mergeCells count="16">
    <mergeCell ref="G9:G10"/>
    <mergeCell ref="L9:L10"/>
    <mergeCell ref="H9:H10"/>
    <mergeCell ref="I9:I10"/>
    <mergeCell ref="J9:J10"/>
    <mergeCell ref="K9:K10"/>
    <mergeCell ref="E27:H27"/>
    <mergeCell ref="I27:K27"/>
    <mergeCell ref="A1:B1"/>
    <mergeCell ref="A2:D2"/>
    <mergeCell ref="E5:H7"/>
    <mergeCell ref="A3:L4"/>
    <mergeCell ref="I5:L7"/>
    <mergeCell ref="A9:D10"/>
    <mergeCell ref="E9:E10"/>
    <mergeCell ref="F9:F10"/>
  </mergeCells>
  <printOptions/>
  <pageMargins left="0.31" right="0.28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1">
      <selection activeCell="H13" sqref="H13"/>
    </sheetView>
  </sheetViews>
  <sheetFormatPr defaultColWidth="9.140625" defaultRowHeight="12.75"/>
  <cols>
    <col min="2" max="4" width="15.00390625" style="0" customWidth="1"/>
    <col min="5" max="5" width="15.7109375" style="0" customWidth="1"/>
    <col min="6" max="6" width="9.28125" style="0" customWidth="1"/>
    <col min="7" max="7" width="12.57421875" style="0" customWidth="1"/>
    <col min="8" max="8" width="10.140625" style="21" customWidth="1"/>
    <col min="9" max="9" width="3.7109375" style="0" customWidth="1"/>
  </cols>
  <sheetData>
    <row r="1" spans="2:8" ht="20.25">
      <c r="B1" s="18" t="s">
        <v>17</v>
      </c>
      <c r="D1" s="319" t="s">
        <v>18</v>
      </c>
      <c r="E1" s="319"/>
      <c r="F1" s="319"/>
      <c r="G1" s="319"/>
      <c r="H1" s="319"/>
    </row>
    <row r="2" spans="2:5" ht="15">
      <c r="B2" s="19" t="s">
        <v>19</v>
      </c>
      <c r="E2" s="20"/>
    </row>
    <row r="3" ht="3" customHeight="1"/>
    <row r="4" spans="2:8" ht="15.75" customHeight="1">
      <c r="B4" s="325" t="s">
        <v>20</v>
      </c>
      <c r="C4" s="325"/>
      <c r="D4" s="325"/>
      <c r="E4" s="325"/>
      <c r="F4" s="325"/>
      <c r="G4" s="325"/>
      <c r="H4" s="325"/>
    </row>
    <row r="5" spans="2:8" ht="15.75" customHeight="1">
      <c r="B5" s="326" t="s">
        <v>43</v>
      </c>
      <c r="C5" s="327"/>
      <c r="D5" s="327"/>
      <c r="E5" s="327"/>
      <c r="F5" s="327"/>
      <c r="G5" s="327"/>
      <c r="H5" s="327"/>
    </row>
    <row r="6" spans="2:8" ht="21" customHeight="1">
      <c r="B6" s="316" t="s">
        <v>131</v>
      </c>
      <c r="C6" s="317"/>
      <c r="D6" s="317"/>
      <c r="E6" s="317"/>
      <c r="F6" s="317"/>
      <c r="G6" s="317"/>
      <c r="H6" s="318"/>
    </row>
    <row r="7" spans="2:8" ht="51" customHeight="1">
      <c r="B7" s="320" t="s">
        <v>21</v>
      </c>
      <c r="C7" s="322" t="s">
        <v>22</v>
      </c>
      <c r="D7" s="324" t="s">
        <v>137</v>
      </c>
      <c r="E7" s="320" t="s">
        <v>148</v>
      </c>
      <c r="F7" s="320" t="s">
        <v>23</v>
      </c>
      <c r="G7" s="328" t="s">
        <v>44</v>
      </c>
      <c r="H7" s="329"/>
    </row>
    <row r="8" spans="2:8" ht="21" customHeight="1">
      <c r="B8" s="321"/>
      <c r="C8" s="323"/>
      <c r="D8" s="323"/>
      <c r="E8" s="321"/>
      <c r="F8" s="321"/>
      <c r="G8" s="53" t="s">
        <v>24</v>
      </c>
      <c r="H8" s="53" t="s">
        <v>25</v>
      </c>
    </row>
    <row r="9" spans="2:8" ht="17.25" customHeight="1">
      <c r="B9" s="48" t="s">
        <v>26</v>
      </c>
      <c r="C9" s="48">
        <v>44214</v>
      </c>
      <c r="D9" s="54">
        <f>1!C7+1!E7</f>
        <v>1100000</v>
      </c>
      <c r="E9" s="55">
        <f>1!M7+1!O7</f>
        <v>1150015</v>
      </c>
      <c r="F9" s="161">
        <v>0.012</v>
      </c>
      <c r="G9" s="56">
        <f>D9*F9</f>
        <v>13200</v>
      </c>
      <c r="H9" s="57">
        <f>G9/G19</f>
        <v>0.34141698394305575</v>
      </c>
    </row>
    <row r="10" spans="2:8" ht="26.25" customHeight="1">
      <c r="B10" s="49" t="s">
        <v>27</v>
      </c>
      <c r="C10" s="50">
        <v>44214</v>
      </c>
      <c r="D10" s="58">
        <f>1!C6+1!E6</f>
        <v>224000</v>
      </c>
      <c r="E10" s="55">
        <f>1!M6+1!O6</f>
        <v>234455</v>
      </c>
      <c r="F10" s="162">
        <v>0.012</v>
      </c>
      <c r="G10" s="56">
        <f>D10*F10</f>
        <v>2688</v>
      </c>
      <c r="H10" s="57">
        <f>G10/G19</f>
        <v>0.06952491309385864</v>
      </c>
    </row>
    <row r="11" spans="2:8" ht="25.5">
      <c r="B11" s="49" t="s">
        <v>28</v>
      </c>
      <c r="C11" s="50" t="s">
        <v>29</v>
      </c>
      <c r="D11" s="58">
        <f>1!C5+1!E5</f>
        <v>346000</v>
      </c>
      <c r="E11" s="55">
        <f>1!M5+1!O5</f>
        <v>361245</v>
      </c>
      <c r="F11" s="163">
        <v>0.0164</v>
      </c>
      <c r="G11" s="56">
        <f>D11*F11</f>
        <v>5674.400000000001</v>
      </c>
      <c r="H11" s="57">
        <f>G11/G19</f>
        <v>0.1467679192186724</v>
      </c>
    </row>
    <row r="12" spans="2:8" ht="25.5">
      <c r="B12" s="51" t="s">
        <v>30</v>
      </c>
      <c r="C12" s="49"/>
      <c r="D12" s="59">
        <f>SUM(D9:D11)</f>
        <v>1670000</v>
      </c>
      <c r="E12" s="196">
        <f>SUM(E9:E11)</f>
        <v>1745715</v>
      </c>
      <c r="F12" s="163"/>
      <c r="G12" s="60">
        <f>SUM(G9:G11)</f>
        <v>21562.4</v>
      </c>
      <c r="H12" s="61">
        <f>SUM(H9:H11)</f>
        <v>0.5577098162555868</v>
      </c>
    </row>
    <row r="13" spans="2:8" ht="17.25" customHeight="1">
      <c r="B13" s="48" t="s">
        <v>31</v>
      </c>
      <c r="C13" s="48">
        <v>4215</v>
      </c>
      <c r="D13" s="56">
        <f>1!E10</f>
        <v>30000</v>
      </c>
      <c r="E13" s="56">
        <f>1!O10</f>
        <v>45000</v>
      </c>
      <c r="F13" s="164">
        <v>0.1</v>
      </c>
      <c r="G13" s="56">
        <f>E13*F13</f>
        <v>4500</v>
      </c>
      <c r="H13" s="57">
        <f>G13/G19</f>
        <v>0.11639215361695084</v>
      </c>
    </row>
    <row r="14" spans="2:8" ht="17.25" customHeight="1">
      <c r="B14" s="48" t="s">
        <v>32</v>
      </c>
      <c r="C14" s="48">
        <v>5403</v>
      </c>
      <c r="D14" s="56">
        <f>1!E11</f>
        <v>12000</v>
      </c>
      <c r="E14" s="56">
        <f>1!O11</f>
        <v>14000</v>
      </c>
      <c r="F14" s="161">
        <v>0.05</v>
      </c>
      <c r="G14" s="56">
        <f>E14*F14</f>
        <v>700</v>
      </c>
      <c r="H14" s="57">
        <f>G14/G19</f>
        <v>0.018105446118192352</v>
      </c>
    </row>
    <row r="15" spans="2:8" ht="17.25" customHeight="1">
      <c r="B15" s="48" t="s">
        <v>33</v>
      </c>
      <c r="C15" s="48" t="s">
        <v>34</v>
      </c>
      <c r="D15" s="56">
        <f>1!E12</f>
        <v>22000</v>
      </c>
      <c r="E15" s="56">
        <f>1!O12</f>
        <v>30000</v>
      </c>
      <c r="F15" s="164">
        <v>0.18</v>
      </c>
      <c r="G15" s="56">
        <f>E15*F15</f>
        <v>5400</v>
      </c>
      <c r="H15" s="57">
        <f>G15/G19</f>
        <v>0.139670584340341</v>
      </c>
    </row>
    <row r="16" spans="2:8" ht="17.25" customHeight="1">
      <c r="B16" s="48" t="s">
        <v>35</v>
      </c>
      <c r="C16" s="48">
        <v>5323</v>
      </c>
      <c r="D16" s="56">
        <f>1!E13</f>
        <v>12000</v>
      </c>
      <c r="E16" s="56">
        <f>1!O13</f>
        <v>15000</v>
      </c>
      <c r="F16" s="164">
        <v>0.1</v>
      </c>
      <c r="G16" s="56">
        <f>E16*F16</f>
        <v>1500</v>
      </c>
      <c r="H16" s="57">
        <f>G16/G19</f>
        <v>0.03879738453898361</v>
      </c>
    </row>
    <row r="17" spans="2:8" ht="17.25" customHeight="1">
      <c r="B17" s="48" t="s">
        <v>36</v>
      </c>
      <c r="C17" s="48">
        <v>8201</v>
      </c>
      <c r="D17" s="56">
        <v>0</v>
      </c>
      <c r="E17" s="56">
        <f>1!O16</f>
        <v>20000</v>
      </c>
      <c r="F17" s="164">
        <v>0.25</v>
      </c>
      <c r="G17" s="56">
        <f>E17*F17</f>
        <v>5000</v>
      </c>
      <c r="H17" s="57">
        <f>G17/G19</f>
        <v>0.12932461512994536</v>
      </c>
    </row>
    <row r="18" spans="2:8" ht="25.5" customHeight="1">
      <c r="B18" s="51" t="s">
        <v>37</v>
      </c>
      <c r="C18" s="48"/>
      <c r="D18" s="60">
        <f>SUM(D13:D17)</f>
        <v>76000</v>
      </c>
      <c r="E18" s="60">
        <f>SUM(E13:E17)</f>
        <v>124000</v>
      </c>
      <c r="F18" s="62"/>
      <c r="G18" s="60">
        <f>SUM(G13:G17)</f>
        <v>17100</v>
      </c>
      <c r="H18" s="61">
        <f>SUM(H13:H17)</f>
        <v>0.44229018374441315</v>
      </c>
    </row>
    <row r="19" spans="2:8" ht="17.25" customHeight="1">
      <c r="B19" s="52" t="s">
        <v>38</v>
      </c>
      <c r="C19" s="52"/>
      <c r="D19" s="60">
        <f>D12+D18</f>
        <v>1746000</v>
      </c>
      <c r="E19" s="60">
        <f>E12+E18</f>
        <v>1869715</v>
      </c>
      <c r="F19" s="63"/>
      <c r="G19" s="60">
        <f>G12+G18</f>
        <v>38662.4</v>
      </c>
      <c r="H19" s="61">
        <f>H12+H18</f>
        <v>1</v>
      </c>
    </row>
    <row r="20" spans="2:8" ht="6.75" customHeight="1">
      <c r="B20" s="36"/>
      <c r="C20" s="36"/>
      <c r="D20" s="37"/>
      <c r="E20" s="36"/>
      <c r="F20" s="36"/>
      <c r="G20" s="37"/>
      <c r="H20" s="38"/>
    </row>
    <row r="21" spans="2:8" ht="12" customHeight="1">
      <c r="B21" s="36"/>
      <c r="C21" s="36"/>
      <c r="D21" s="39" t="s">
        <v>39</v>
      </c>
      <c r="E21" s="40" t="s">
        <v>40</v>
      </c>
      <c r="F21" s="36"/>
      <c r="G21" s="39"/>
      <c r="H21" s="38"/>
    </row>
    <row r="22" spans="2:8" ht="15" customHeight="1">
      <c r="B22" s="36"/>
      <c r="C22" s="36"/>
      <c r="D22" s="41"/>
      <c r="E22" s="42" t="s">
        <v>41</v>
      </c>
      <c r="F22" s="36"/>
      <c r="G22" s="39"/>
      <c r="H22" s="38"/>
    </row>
    <row r="23" spans="2:8" ht="12.75" customHeight="1">
      <c r="B23" s="36"/>
      <c r="C23" s="36"/>
      <c r="D23" s="43"/>
      <c r="E23" s="44" t="s">
        <v>132</v>
      </c>
      <c r="F23" s="36"/>
      <c r="G23" s="39"/>
      <c r="H23" s="38"/>
    </row>
  </sheetData>
  <mergeCells count="10">
    <mergeCell ref="B6:H6"/>
    <mergeCell ref="D1:H1"/>
    <mergeCell ref="B7:B8"/>
    <mergeCell ref="C7:C8"/>
    <mergeCell ref="D7:D8"/>
    <mergeCell ref="E7:E8"/>
    <mergeCell ref="B4:H4"/>
    <mergeCell ref="B5:H5"/>
    <mergeCell ref="F7:F8"/>
    <mergeCell ref="G7:H7"/>
  </mergeCells>
  <printOptions/>
  <pageMargins left="0.75" right="0.75" top="1" bottom="1" header="0.5" footer="0.5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0" zoomScaleNormal="70" workbookViewId="0" topLeftCell="A10">
      <selection activeCell="B20" sqref="B20"/>
    </sheetView>
  </sheetViews>
  <sheetFormatPr defaultColWidth="9.140625" defaultRowHeight="12.75"/>
  <cols>
    <col min="1" max="1" width="17.140625" style="0" customWidth="1"/>
    <col min="2" max="2" width="13.28125" style="0" customWidth="1"/>
    <col min="3" max="3" width="9.7109375" style="21" customWidth="1"/>
    <col min="4" max="4" width="22.8515625" style="21" customWidth="1"/>
    <col min="5" max="5" width="11.57421875" style="21" customWidth="1"/>
    <col min="6" max="6" width="16.421875" style="0" customWidth="1"/>
    <col min="7" max="7" width="9.28125" style="0" customWidth="1"/>
    <col min="8" max="8" width="12.57421875" style="0" customWidth="1"/>
    <col min="9" max="9" width="6.28125" style="0" customWidth="1"/>
    <col min="10" max="10" width="10.421875" style="64" customWidth="1"/>
    <col min="11" max="11" width="14.421875" style="0" customWidth="1"/>
    <col min="12" max="12" width="6.140625" style="0" customWidth="1"/>
    <col min="13" max="13" width="9.28125" style="64" customWidth="1"/>
    <col min="14" max="14" width="12.7109375" style="0" customWidth="1"/>
    <col min="15" max="15" width="6.57421875" style="0" customWidth="1"/>
  </cols>
  <sheetData>
    <row r="1" spans="1:6" ht="18" customHeight="1">
      <c r="A1" s="18" t="s">
        <v>17</v>
      </c>
      <c r="F1" s="249" t="s">
        <v>45</v>
      </c>
    </row>
    <row r="2" ht="16.5" customHeight="1">
      <c r="A2" s="19" t="s">
        <v>19</v>
      </c>
    </row>
    <row r="3" spans="1:15" ht="6" customHeight="1">
      <c r="A3" s="22"/>
      <c r="B3" s="23"/>
      <c r="C3" s="65"/>
      <c r="D3" s="65"/>
      <c r="E3" s="65"/>
      <c r="F3" s="23"/>
      <c r="G3" s="23"/>
      <c r="H3" s="23"/>
      <c r="I3" s="23"/>
      <c r="J3" s="66"/>
      <c r="K3" s="23"/>
      <c r="L3" s="23"/>
      <c r="M3" s="66"/>
      <c r="N3" s="23"/>
      <c r="O3" s="67"/>
    </row>
    <row r="4" spans="1:15" ht="24.75" customHeight="1">
      <c r="A4" s="344" t="s">
        <v>133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6"/>
    </row>
    <row r="5" spans="1:15" ht="31.5" customHeight="1">
      <c r="A5" s="347" t="s">
        <v>46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9"/>
    </row>
    <row r="6" spans="1:15" ht="15.75">
      <c r="A6" s="350" t="s">
        <v>75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6"/>
    </row>
    <row r="7" spans="1:15" ht="6" customHeight="1">
      <c r="A7" s="68"/>
      <c r="B7" s="69"/>
      <c r="C7" s="69"/>
      <c r="D7" s="69"/>
      <c r="E7" s="69"/>
      <c r="F7" s="69"/>
      <c r="G7" s="69"/>
      <c r="H7" s="69"/>
      <c r="I7" s="69"/>
      <c r="J7" s="70"/>
      <c r="K7" s="69"/>
      <c r="L7" s="69"/>
      <c r="M7" s="70"/>
      <c r="N7" s="69"/>
      <c r="O7" s="71"/>
    </row>
    <row r="8" spans="1:15" ht="34.5" customHeight="1">
      <c r="A8" s="351" t="s">
        <v>47</v>
      </c>
      <c r="B8" s="354" t="s">
        <v>48</v>
      </c>
      <c r="C8" s="355"/>
      <c r="D8" s="354" t="s">
        <v>174</v>
      </c>
      <c r="E8" s="358"/>
      <c r="F8" s="361" t="s">
        <v>49</v>
      </c>
      <c r="G8" s="364" t="s">
        <v>50</v>
      </c>
      <c r="H8" s="365"/>
      <c r="I8" s="365"/>
      <c r="J8" s="365"/>
      <c r="K8" s="365"/>
      <c r="L8" s="365"/>
      <c r="M8" s="365"/>
      <c r="N8" s="365"/>
      <c r="O8" s="366"/>
    </row>
    <row r="9" spans="1:15" ht="32.25" customHeight="1" thickBot="1">
      <c r="A9" s="352"/>
      <c r="B9" s="356"/>
      <c r="C9" s="357"/>
      <c r="D9" s="354"/>
      <c r="E9" s="358"/>
      <c r="F9" s="362"/>
      <c r="G9" s="367" t="s">
        <v>51</v>
      </c>
      <c r="H9" s="368"/>
      <c r="I9" s="369"/>
      <c r="J9" s="367" t="s">
        <v>52</v>
      </c>
      <c r="K9" s="368"/>
      <c r="L9" s="369"/>
      <c r="M9" s="336" t="s">
        <v>53</v>
      </c>
      <c r="N9" s="337"/>
      <c r="O9" s="338"/>
    </row>
    <row r="10" spans="1:15" ht="42" customHeight="1">
      <c r="A10" s="353"/>
      <c r="B10" s="25" t="s">
        <v>24</v>
      </c>
      <c r="C10" s="26" t="s">
        <v>25</v>
      </c>
      <c r="D10" s="359"/>
      <c r="E10" s="360"/>
      <c r="F10" s="363"/>
      <c r="G10" s="73" t="s">
        <v>25</v>
      </c>
      <c r="H10" s="74" t="s">
        <v>54</v>
      </c>
      <c r="I10" s="72" t="s">
        <v>55</v>
      </c>
      <c r="J10" s="75" t="s">
        <v>25</v>
      </c>
      <c r="K10" s="74" t="s">
        <v>54</v>
      </c>
      <c r="L10" s="72" t="s">
        <v>55</v>
      </c>
      <c r="M10" s="76" t="s">
        <v>25</v>
      </c>
      <c r="N10" s="74" t="s">
        <v>54</v>
      </c>
      <c r="O10" s="77" t="s">
        <v>55</v>
      </c>
    </row>
    <row r="11" spans="1:15" ht="24.75" customHeight="1">
      <c r="A11" s="27" t="s">
        <v>26</v>
      </c>
      <c r="B11" s="28">
        <f>2α!G9</f>
        <v>13200</v>
      </c>
      <c r="C11" s="29">
        <f>2α!H9</f>
        <v>0.34141698394305575</v>
      </c>
      <c r="D11" s="79" t="s">
        <v>56</v>
      </c>
      <c r="E11" s="83">
        <f>1α!C12</f>
        <v>2400</v>
      </c>
      <c r="F11" s="101"/>
      <c r="G11" s="80">
        <v>1</v>
      </c>
      <c r="H11" s="45">
        <f>E11*G11</f>
        <v>2400</v>
      </c>
      <c r="I11" s="182">
        <v>534</v>
      </c>
      <c r="J11" s="82"/>
      <c r="K11" s="83"/>
      <c r="L11" s="84"/>
      <c r="M11" s="85"/>
      <c r="N11" s="45"/>
      <c r="O11" s="84"/>
    </row>
    <row r="12" spans="1:15" ht="30">
      <c r="A12" s="24" t="s">
        <v>57</v>
      </c>
      <c r="B12" s="28">
        <f>2α!G10</f>
        <v>2688</v>
      </c>
      <c r="C12" s="29">
        <f>2α!H10</f>
        <v>0.06952491309385864</v>
      </c>
      <c r="D12" s="79" t="s">
        <v>58</v>
      </c>
      <c r="E12" s="83"/>
      <c r="F12" s="101"/>
      <c r="G12" s="82"/>
      <c r="H12" s="45"/>
      <c r="I12" s="81"/>
      <c r="J12" s="82"/>
      <c r="K12" s="83"/>
      <c r="L12" s="84"/>
      <c r="M12" s="85"/>
      <c r="N12" s="45"/>
      <c r="O12" s="84"/>
    </row>
    <row r="13" spans="1:15" ht="30">
      <c r="A13" s="24" t="s">
        <v>28</v>
      </c>
      <c r="B13" s="28">
        <f>2α!G11</f>
        <v>5674.400000000001</v>
      </c>
      <c r="C13" s="29">
        <f>2α!H11</f>
        <v>0.1467679192186724</v>
      </c>
      <c r="D13" s="86" t="s">
        <v>59</v>
      </c>
      <c r="E13" s="83">
        <f>1α!C14</f>
        <v>8000</v>
      </c>
      <c r="F13" s="101"/>
      <c r="G13" s="80">
        <v>1</v>
      </c>
      <c r="H13" s="45">
        <f>E13*G13</f>
        <v>8000</v>
      </c>
      <c r="I13" s="182">
        <v>522</v>
      </c>
      <c r="J13" s="82"/>
      <c r="K13" s="83"/>
      <c r="L13" s="84"/>
      <c r="M13" s="85"/>
      <c r="N13" s="45"/>
      <c r="O13" s="84"/>
    </row>
    <row r="14" spans="1:15" ht="31.5">
      <c r="A14" s="31" t="s">
        <v>30</v>
      </c>
      <c r="B14" s="32">
        <f>SUM(B11:B13)</f>
        <v>21562.4</v>
      </c>
      <c r="C14" s="34">
        <f>SUM(C11:C13)</f>
        <v>0.5577098162555868</v>
      </c>
      <c r="D14" s="86" t="s">
        <v>60</v>
      </c>
      <c r="E14" s="83">
        <f>1α!C15</f>
        <v>3500</v>
      </c>
      <c r="F14" s="101"/>
      <c r="G14" s="82"/>
      <c r="H14" s="45"/>
      <c r="I14" s="81"/>
      <c r="J14" s="82"/>
      <c r="K14" s="83"/>
      <c r="L14" s="81"/>
      <c r="M14" s="87">
        <v>1</v>
      </c>
      <c r="N14" s="45">
        <f>E14*M14</f>
        <v>3500</v>
      </c>
      <c r="O14" s="81">
        <v>523</v>
      </c>
    </row>
    <row r="15" spans="1:15" ht="24.75" customHeight="1">
      <c r="A15" s="27" t="s">
        <v>31</v>
      </c>
      <c r="B15" s="28">
        <f>2α!G13</f>
        <v>4500</v>
      </c>
      <c r="C15" s="29">
        <f>2α!H13</f>
        <v>0.11639215361695084</v>
      </c>
      <c r="D15" s="88" t="s">
        <v>61</v>
      </c>
      <c r="E15" s="83">
        <f>1α!C16</f>
        <v>3000</v>
      </c>
      <c r="F15" s="101"/>
      <c r="G15" s="82"/>
      <c r="H15" s="45"/>
      <c r="I15" s="81"/>
      <c r="J15" s="80">
        <v>1</v>
      </c>
      <c r="K15" s="83">
        <f>E15*J15</f>
        <v>3000</v>
      </c>
      <c r="L15" s="81">
        <v>522</v>
      </c>
      <c r="M15" s="85"/>
      <c r="N15" s="45"/>
      <c r="O15" s="81"/>
    </row>
    <row r="16" spans="1:15" ht="24.75" customHeight="1">
      <c r="A16" s="27" t="s">
        <v>32</v>
      </c>
      <c r="B16" s="28">
        <f>2α!G14</f>
        <v>700</v>
      </c>
      <c r="C16" s="29">
        <f>2α!H14</f>
        <v>0.018105446118192352</v>
      </c>
      <c r="D16" s="79" t="s">
        <v>62</v>
      </c>
      <c r="E16" s="83">
        <f>1α!C17</f>
        <v>3000</v>
      </c>
      <c r="F16" s="101">
        <f>E16</f>
        <v>3000</v>
      </c>
      <c r="G16" s="82">
        <f>C14</f>
        <v>0.5577098162555868</v>
      </c>
      <c r="H16" s="45">
        <f>E16*G16</f>
        <v>1673.1294487667603</v>
      </c>
      <c r="I16" s="182">
        <v>528</v>
      </c>
      <c r="J16" s="82">
        <f>C19</f>
        <v>0.3129655686144678</v>
      </c>
      <c r="K16" s="83">
        <f>F16-H16-N16</f>
        <v>938.8967058434037</v>
      </c>
      <c r="L16" s="81">
        <v>528</v>
      </c>
      <c r="M16" s="85">
        <f>C20</f>
        <v>0.12932461512994536</v>
      </c>
      <c r="N16" s="45">
        <f>F16*C20</f>
        <v>387.9738453898361</v>
      </c>
      <c r="O16" s="81">
        <v>529</v>
      </c>
    </row>
    <row r="17" spans="1:15" ht="24.75" customHeight="1">
      <c r="A17" s="27" t="s">
        <v>33</v>
      </c>
      <c r="B17" s="28">
        <f>2α!G15</f>
        <v>5400</v>
      </c>
      <c r="C17" s="29">
        <f>2α!H15</f>
        <v>0.139670584340341</v>
      </c>
      <c r="D17" s="79" t="s">
        <v>63</v>
      </c>
      <c r="E17" s="83">
        <f>1α!C18</f>
        <v>1400</v>
      </c>
      <c r="F17" s="101">
        <f>E17</f>
        <v>1400</v>
      </c>
      <c r="G17" s="82">
        <f>G16</f>
        <v>0.5577098162555868</v>
      </c>
      <c r="H17" s="45">
        <f>E17*G17</f>
        <v>780.7937427578215</v>
      </c>
      <c r="I17" s="182">
        <v>528</v>
      </c>
      <c r="J17" s="82">
        <f>C19</f>
        <v>0.3129655686144678</v>
      </c>
      <c r="K17" s="83">
        <f>F17-H17-N17</f>
        <v>438.151796060255</v>
      </c>
      <c r="L17" s="81">
        <v>528</v>
      </c>
      <c r="M17" s="85">
        <f>C20</f>
        <v>0.12932461512994536</v>
      </c>
      <c r="N17" s="45">
        <f>F17*C20</f>
        <v>181.0544611819235</v>
      </c>
      <c r="O17" s="81">
        <v>529</v>
      </c>
    </row>
    <row r="18" spans="1:15" ht="24.75" customHeight="1">
      <c r="A18" s="27" t="s">
        <v>35</v>
      </c>
      <c r="B18" s="28">
        <f>2α!G16</f>
        <v>1500</v>
      </c>
      <c r="C18" s="29">
        <f>2α!H16</f>
        <v>0.03879738453898361</v>
      </c>
      <c r="D18" s="79" t="s">
        <v>64</v>
      </c>
      <c r="E18" s="83">
        <f>1α!C19</f>
        <v>400</v>
      </c>
      <c r="F18" s="101">
        <f>E18</f>
        <v>400</v>
      </c>
      <c r="G18" s="82">
        <f>G16</f>
        <v>0.5577098162555868</v>
      </c>
      <c r="H18" s="45">
        <f>E18*G18</f>
        <v>223.08392650223473</v>
      </c>
      <c r="I18" s="182">
        <v>528</v>
      </c>
      <c r="J18" s="82">
        <f>C19</f>
        <v>0.3129655686144678</v>
      </c>
      <c r="K18" s="83">
        <f>F18-H18-N18</f>
        <v>125.18622744578713</v>
      </c>
      <c r="L18" s="81">
        <v>528</v>
      </c>
      <c r="M18" s="85">
        <f>C20</f>
        <v>0.12932461512994536</v>
      </c>
      <c r="N18" s="45">
        <f>F18*C20</f>
        <v>51.72984605197814</v>
      </c>
      <c r="O18" s="81">
        <v>529</v>
      </c>
    </row>
    <row r="19" spans="1:15" ht="32.25" customHeight="1">
      <c r="A19" s="280" t="s">
        <v>134</v>
      </c>
      <c r="B19" s="33"/>
      <c r="C19" s="34">
        <f>SUM(C15:C18)</f>
        <v>0.3129655686144678</v>
      </c>
      <c r="D19" s="79" t="s">
        <v>65</v>
      </c>
      <c r="E19" s="83">
        <f>1α!C20</f>
        <v>600</v>
      </c>
      <c r="F19" s="91"/>
      <c r="G19" s="82"/>
      <c r="H19" s="45"/>
      <c r="I19" s="81"/>
      <c r="J19" s="82"/>
      <c r="K19" s="83"/>
      <c r="L19" s="81"/>
      <c r="M19" s="89">
        <v>1</v>
      </c>
      <c r="N19" s="45">
        <f>E19*M19</f>
        <v>600</v>
      </c>
      <c r="O19" s="81">
        <v>529</v>
      </c>
    </row>
    <row r="20" spans="1:15" ht="30">
      <c r="A20" s="27" t="s">
        <v>36</v>
      </c>
      <c r="B20" s="28">
        <f>2α!G17</f>
        <v>5000</v>
      </c>
      <c r="C20" s="29">
        <f>2α!H17</f>
        <v>0.12932461512994536</v>
      </c>
      <c r="D20" s="90" t="s">
        <v>66</v>
      </c>
      <c r="E20" s="83">
        <f>1α!C21</f>
        <v>700</v>
      </c>
      <c r="F20" s="91"/>
      <c r="G20" s="80"/>
      <c r="H20" s="45"/>
      <c r="I20" s="81"/>
      <c r="J20" s="80"/>
      <c r="K20" s="83"/>
      <c r="L20" s="81"/>
      <c r="M20" s="89">
        <v>1</v>
      </c>
      <c r="N20" s="45">
        <f>E20*M20</f>
        <v>700</v>
      </c>
      <c r="O20" s="81">
        <v>535</v>
      </c>
    </row>
    <row r="21" spans="1:15" ht="30">
      <c r="A21" s="24"/>
      <c r="B21" s="30"/>
      <c r="C21" s="29"/>
      <c r="D21" s="90" t="s">
        <v>67</v>
      </c>
      <c r="E21" s="83">
        <f>1α!C22</f>
        <v>300</v>
      </c>
      <c r="F21" s="91"/>
      <c r="G21" s="80"/>
      <c r="H21" s="45"/>
      <c r="I21" s="81"/>
      <c r="J21" s="80">
        <v>1</v>
      </c>
      <c r="K21" s="83">
        <f>E21*J21</f>
        <v>300</v>
      </c>
      <c r="L21" s="81">
        <v>535</v>
      </c>
      <c r="M21" s="89"/>
      <c r="N21" s="45"/>
      <c r="O21" s="81"/>
    </row>
    <row r="22" spans="1:15" ht="30">
      <c r="A22" s="24"/>
      <c r="B22" s="30"/>
      <c r="C22" s="29"/>
      <c r="D22" s="90" t="s">
        <v>68</v>
      </c>
      <c r="E22" s="83">
        <f>1α!C23</f>
        <v>200</v>
      </c>
      <c r="F22" s="91"/>
      <c r="G22" s="80"/>
      <c r="H22" s="45"/>
      <c r="I22" s="81"/>
      <c r="J22" s="80"/>
      <c r="K22" s="83"/>
      <c r="L22" s="81"/>
      <c r="M22" s="89">
        <v>1</v>
      </c>
      <c r="N22" s="45">
        <f>E22*M22</f>
        <v>200</v>
      </c>
      <c r="O22" s="81">
        <v>542</v>
      </c>
    </row>
    <row r="23" spans="1:15" ht="30" customHeight="1">
      <c r="A23" s="24"/>
      <c r="B23" s="30"/>
      <c r="C23" s="29"/>
      <c r="D23" s="90" t="s">
        <v>69</v>
      </c>
      <c r="E23" s="83">
        <f>1α!C24</f>
        <v>400</v>
      </c>
      <c r="F23" s="91"/>
      <c r="G23" s="80"/>
      <c r="H23" s="45"/>
      <c r="I23" s="81"/>
      <c r="J23" s="80">
        <v>1</v>
      </c>
      <c r="K23" s="83">
        <f>E23*J23</f>
        <v>400</v>
      </c>
      <c r="L23" s="81">
        <v>541</v>
      </c>
      <c r="M23" s="89"/>
      <c r="N23" s="45"/>
      <c r="O23" s="81"/>
    </row>
    <row r="24" spans="1:15" ht="27" customHeight="1">
      <c r="A24" s="24"/>
      <c r="B24" s="30"/>
      <c r="C24" s="92"/>
      <c r="D24" s="93" t="s">
        <v>70</v>
      </c>
      <c r="E24" s="83">
        <f>1α!C25</f>
        <v>200</v>
      </c>
      <c r="F24" s="101">
        <f>E24</f>
        <v>200</v>
      </c>
      <c r="G24" s="82">
        <f>C14</f>
        <v>0.5577098162555868</v>
      </c>
      <c r="H24" s="45">
        <f>E24*G24</f>
        <v>111.54196325111737</v>
      </c>
      <c r="I24" s="182">
        <v>537</v>
      </c>
      <c r="J24" s="82">
        <f>J16</f>
        <v>0.3129655686144678</v>
      </c>
      <c r="K24" s="83">
        <v>49.61</v>
      </c>
      <c r="L24" s="81">
        <v>537</v>
      </c>
      <c r="M24" s="85">
        <f>C20</f>
        <v>0.12932461512994536</v>
      </c>
      <c r="N24" s="45">
        <f>M24*F24</f>
        <v>25.86492302598907</v>
      </c>
      <c r="O24" s="81">
        <v>538</v>
      </c>
    </row>
    <row r="25" spans="1:15" ht="24.75" customHeight="1">
      <c r="A25" s="35" t="s">
        <v>71</v>
      </c>
      <c r="B25" s="33">
        <f>SUM(B11:B24)-B14</f>
        <v>38662.4</v>
      </c>
      <c r="C25" s="281">
        <f>C14+C19+C20</f>
        <v>1</v>
      </c>
      <c r="D25" s="94" t="s">
        <v>72</v>
      </c>
      <c r="E25" s="102">
        <f>SUM(E11:E24)</f>
        <v>24100</v>
      </c>
      <c r="F25" s="33">
        <f>SUM(F11:F24)</f>
        <v>5000</v>
      </c>
      <c r="G25" s="78"/>
      <c r="H25" s="46">
        <f>SUM(H11:H24)</f>
        <v>13188.549081277934</v>
      </c>
      <c r="I25" s="339"/>
      <c r="J25" s="340"/>
      <c r="K25" s="95">
        <f>SUM(K11:K24)</f>
        <v>5251.8447293494455</v>
      </c>
      <c r="L25" s="339"/>
      <c r="M25" s="341"/>
      <c r="N25" s="46">
        <f>SUM(N11:N24)</f>
        <v>5646.623075649727</v>
      </c>
      <c r="O25" s="96"/>
    </row>
    <row r="26" spans="1:15" ht="23.25" customHeight="1">
      <c r="A26" s="36"/>
      <c r="B26" s="97"/>
      <c r="C26" s="38"/>
      <c r="D26" s="38"/>
      <c r="E26" s="38"/>
      <c r="F26" s="98"/>
      <c r="G26" s="36"/>
      <c r="H26" s="187" t="s">
        <v>138</v>
      </c>
      <c r="I26" s="37"/>
      <c r="J26" s="99"/>
      <c r="K26" s="181" t="s">
        <v>138</v>
      </c>
      <c r="L26" s="37"/>
      <c r="M26" s="99"/>
      <c r="N26" s="181" t="s">
        <v>135</v>
      </c>
      <c r="O26" s="100"/>
    </row>
    <row r="27" spans="1:15" ht="6.75" customHeight="1">
      <c r="A27" s="36"/>
      <c r="B27" s="37"/>
      <c r="C27" s="38"/>
      <c r="D27" s="38"/>
      <c r="E27" s="38"/>
      <c r="F27" s="36"/>
      <c r="G27" s="36"/>
      <c r="H27" s="37"/>
      <c r="I27" s="342"/>
      <c r="J27" s="343"/>
      <c r="K27" s="37"/>
      <c r="L27" s="37"/>
      <c r="M27" s="99"/>
      <c r="N27" s="37"/>
      <c r="O27" s="100"/>
    </row>
    <row r="28" spans="1:15" ht="15" customHeight="1">
      <c r="A28" s="103" t="s">
        <v>42</v>
      </c>
      <c r="B28" s="104"/>
      <c r="C28" s="105"/>
      <c r="D28" s="105"/>
      <c r="E28" s="105"/>
      <c r="F28" s="104"/>
      <c r="G28" s="104"/>
      <c r="H28" s="330"/>
      <c r="I28" s="330"/>
      <c r="J28" s="331"/>
      <c r="K28" s="331"/>
      <c r="L28" s="47"/>
      <c r="M28" s="106"/>
      <c r="N28" s="104"/>
      <c r="O28" s="104"/>
    </row>
    <row r="29" spans="1:15" ht="30.75" customHeight="1">
      <c r="A29" s="332" t="s">
        <v>136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</row>
    <row r="30" spans="1:15" ht="19.5" customHeight="1">
      <c r="A30" s="334" t="s">
        <v>144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</row>
    <row r="31" spans="1:15" ht="30.75" customHeigh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</row>
    <row r="32" spans="1:15" ht="24.75" customHeight="1">
      <c r="A32" s="36"/>
      <c r="B32" s="36"/>
      <c r="C32" s="38" t="s">
        <v>74</v>
      </c>
      <c r="D32" s="38"/>
      <c r="E32" s="38"/>
      <c r="F32" s="36"/>
      <c r="G32" s="36"/>
      <c r="H32" s="36"/>
      <c r="I32" s="36"/>
      <c r="J32" s="99"/>
      <c r="K32" s="36"/>
      <c r="L32" s="36"/>
      <c r="M32" s="99"/>
      <c r="N32" s="36"/>
      <c r="O32" s="36"/>
    </row>
  </sheetData>
  <mergeCells count="17">
    <mergeCell ref="A4:O4"/>
    <mergeCell ref="A5:O5"/>
    <mergeCell ref="A6:O6"/>
    <mergeCell ref="A8:A10"/>
    <mergeCell ref="B8:C9"/>
    <mergeCell ref="D8:E10"/>
    <mergeCell ref="F8:F10"/>
    <mergeCell ref="G8:O8"/>
    <mergeCell ref="G9:I9"/>
    <mergeCell ref="J9:L9"/>
    <mergeCell ref="H28:K28"/>
    <mergeCell ref="A29:O29"/>
    <mergeCell ref="A30:O31"/>
    <mergeCell ref="M9:O9"/>
    <mergeCell ref="I25:J25"/>
    <mergeCell ref="L25:M25"/>
    <mergeCell ref="I27:J27"/>
  </mergeCells>
  <printOptions/>
  <pageMargins left="0.23" right="0.28" top="0.31" bottom="0.41" header="0.25" footer="0.15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70" zoomScaleNormal="70" workbookViewId="0" topLeftCell="A1">
      <selection activeCell="H19" sqref="H19"/>
    </sheetView>
  </sheetViews>
  <sheetFormatPr defaultColWidth="9.140625" defaultRowHeight="12.75"/>
  <cols>
    <col min="1" max="1" width="17.140625" style="0" customWidth="1"/>
    <col min="2" max="2" width="13.28125" style="0" customWidth="1"/>
    <col min="3" max="3" width="9.7109375" style="21" customWidth="1"/>
    <col min="4" max="4" width="22.8515625" style="21" customWidth="1"/>
    <col min="5" max="5" width="11.57421875" style="21" customWidth="1"/>
    <col min="6" max="6" width="16.421875" style="0" customWidth="1"/>
    <col min="7" max="7" width="10.140625" style="0" customWidth="1"/>
    <col min="8" max="8" width="12.57421875" style="0" customWidth="1"/>
    <col min="9" max="9" width="6.28125" style="0" customWidth="1"/>
    <col min="10" max="10" width="10.421875" style="64" customWidth="1"/>
    <col min="11" max="11" width="14.421875" style="0" customWidth="1"/>
    <col min="12" max="12" width="6.140625" style="0" customWidth="1"/>
    <col min="13" max="13" width="9.28125" style="64" customWidth="1"/>
    <col min="14" max="14" width="12.7109375" style="0" customWidth="1"/>
    <col min="15" max="15" width="6.57421875" style="0" customWidth="1"/>
  </cols>
  <sheetData>
    <row r="1" spans="1:6" ht="18" customHeight="1">
      <c r="A1" s="18" t="s">
        <v>17</v>
      </c>
      <c r="F1" s="249" t="s">
        <v>111</v>
      </c>
    </row>
    <row r="2" ht="16.5" customHeight="1">
      <c r="A2" s="19" t="s">
        <v>19</v>
      </c>
    </row>
    <row r="3" spans="1:15" ht="6" customHeight="1">
      <c r="A3" s="22"/>
      <c r="B3" s="23"/>
      <c r="C3" s="65"/>
      <c r="D3" s="65"/>
      <c r="E3" s="65"/>
      <c r="F3" s="23"/>
      <c r="G3" s="23"/>
      <c r="H3" s="23"/>
      <c r="I3" s="23"/>
      <c r="J3" s="66"/>
      <c r="K3" s="23"/>
      <c r="L3" s="23"/>
      <c r="M3" s="66"/>
      <c r="N3" s="23"/>
      <c r="O3" s="67"/>
    </row>
    <row r="4" spans="1:15" ht="24.75" customHeight="1">
      <c r="A4" s="344" t="s">
        <v>139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6"/>
    </row>
    <row r="5" spans="1:15" ht="34.5" customHeight="1">
      <c r="A5" s="347" t="s">
        <v>46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9"/>
    </row>
    <row r="6" spans="1:15" ht="15.75">
      <c r="A6" s="350" t="s">
        <v>112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6"/>
    </row>
    <row r="7" spans="1:15" ht="6" customHeight="1">
      <c r="A7" s="68"/>
      <c r="B7" s="69"/>
      <c r="C7" s="69"/>
      <c r="D7" s="69"/>
      <c r="E7" s="69"/>
      <c r="F7" s="69"/>
      <c r="G7" s="69"/>
      <c r="H7" s="69"/>
      <c r="I7" s="69"/>
      <c r="J7" s="70"/>
      <c r="K7" s="69"/>
      <c r="L7" s="69"/>
      <c r="M7" s="70"/>
      <c r="N7" s="69"/>
      <c r="O7" s="71"/>
    </row>
    <row r="8" spans="1:15" ht="34.5" customHeight="1">
      <c r="A8" s="351" t="s">
        <v>47</v>
      </c>
      <c r="B8" s="354" t="s">
        <v>48</v>
      </c>
      <c r="C8" s="355"/>
      <c r="D8" s="354" t="s">
        <v>174</v>
      </c>
      <c r="E8" s="358"/>
      <c r="F8" s="361" t="s">
        <v>49</v>
      </c>
      <c r="G8" s="364" t="s">
        <v>50</v>
      </c>
      <c r="H8" s="365"/>
      <c r="I8" s="365"/>
      <c r="J8" s="365"/>
      <c r="K8" s="365"/>
      <c r="L8" s="365"/>
      <c r="M8" s="365"/>
      <c r="N8" s="365"/>
      <c r="O8" s="366"/>
    </row>
    <row r="9" spans="1:15" ht="32.25" customHeight="1" thickBot="1">
      <c r="A9" s="352"/>
      <c r="B9" s="356"/>
      <c r="C9" s="357"/>
      <c r="D9" s="354"/>
      <c r="E9" s="358"/>
      <c r="F9" s="362"/>
      <c r="G9" s="367" t="s">
        <v>110</v>
      </c>
      <c r="H9" s="368"/>
      <c r="I9" s="369"/>
      <c r="J9" s="367" t="s">
        <v>52</v>
      </c>
      <c r="K9" s="368"/>
      <c r="L9" s="369"/>
      <c r="M9" s="336" t="s">
        <v>53</v>
      </c>
      <c r="N9" s="337"/>
      <c r="O9" s="338"/>
    </row>
    <row r="10" spans="1:15" ht="42" customHeight="1">
      <c r="A10" s="353"/>
      <c r="B10" s="25" t="s">
        <v>24</v>
      </c>
      <c r="C10" s="26" t="s">
        <v>25</v>
      </c>
      <c r="D10" s="359"/>
      <c r="E10" s="360"/>
      <c r="F10" s="363"/>
      <c r="G10" s="73" t="s">
        <v>25</v>
      </c>
      <c r="H10" s="74" t="s">
        <v>54</v>
      </c>
      <c r="I10" s="72" t="s">
        <v>55</v>
      </c>
      <c r="J10" s="75" t="s">
        <v>25</v>
      </c>
      <c r="K10" s="74" t="s">
        <v>54</v>
      </c>
      <c r="L10" s="72" t="s">
        <v>55</v>
      </c>
      <c r="M10" s="76" t="s">
        <v>25</v>
      </c>
      <c r="N10" s="74" t="s">
        <v>54</v>
      </c>
      <c r="O10" s="77" t="s">
        <v>55</v>
      </c>
    </row>
    <row r="11" spans="1:15" ht="24.75" customHeight="1">
      <c r="A11" s="27" t="s">
        <v>26</v>
      </c>
      <c r="B11" s="28">
        <f>2α!G9</f>
        <v>13200</v>
      </c>
      <c r="C11" s="29">
        <f>2α!H9</f>
        <v>0.34141698394305575</v>
      </c>
      <c r="D11" s="79" t="s">
        <v>56</v>
      </c>
      <c r="E11" s="83">
        <f>1α!I12</f>
        <v>4800</v>
      </c>
      <c r="F11" s="101"/>
      <c r="G11" s="80">
        <v>1</v>
      </c>
      <c r="H11" s="45">
        <f>E11*G11</f>
        <v>4800</v>
      </c>
      <c r="I11" s="81">
        <v>534</v>
      </c>
      <c r="J11" s="82"/>
      <c r="K11" s="83"/>
      <c r="L11" s="84"/>
      <c r="M11" s="85"/>
      <c r="N11" s="45"/>
      <c r="O11" s="84"/>
    </row>
    <row r="12" spans="1:15" ht="30">
      <c r="A12" s="24" t="s">
        <v>57</v>
      </c>
      <c r="B12" s="28">
        <f>2α!G10</f>
        <v>2688</v>
      </c>
      <c r="C12" s="29">
        <f>2α!H10</f>
        <v>0.06952491309385864</v>
      </c>
      <c r="D12" s="79" t="s">
        <v>58</v>
      </c>
      <c r="E12" s="83"/>
      <c r="F12" s="101"/>
      <c r="G12" s="82"/>
      <c r="H12" s="45"/>
      <c r="I12" s="81"/>
      <c r="J12" s="82"/>
      <c r="K12" s="83"/>
      <c r="L12" s="84"/>
      <c r="M12" s="85"/>
      <c r="N12" s="45"/>
      <c r="O12" s="84"/>
    </row>
    <row r="13" spans="1:15" ht="30">
      <c r="A13" s="24" t="s">
        <v>28</v>
      </c>
      <c r="B13" s="28">
        <f>2α!G11</f>
        <v>5674.400000000001</v>
      </c>
      <c r="C13" s="29">
        <f>2α!H11</f>
        <v>0.1467679192186724</v>
      </c>
      <c r="D13" s="86" t="s">
        <v>59</v>
      </c>
      <c r="E13" s="83">
        <f>1α!I14</f>
        <v>14000</v>
      </c>
      <c r="F13" s="101"/>
      <c r="G13" s="80">
        <v>1</v>
      </c>
      <c r="H13" s="45">
        <f aca="true" t="shared" si="0" ref="H13:H24">E13*G13</f>
        <v>14000</v>
      </c>
      <c r="I13" s="81">
        <v>522</v>
      </c>
      <c r="J13" s="82"/>
      <c r="K13" s="83"/>
      <c r="L13" s="84"/>
      <c r="M13" s="85"/>
      <c r="N13" s="45"/>
      <c r="O13" s="84"/>
    </row>
    <row r="14" spans="1:15" ht="31.5">
      <c r="A14" s="31" t="s">
        <v>30</v>
      </c>
      <c r="B14" s="32">
        <f>SUM(B11:B13)</f>
        <v>21562.4</v>
      </c>
      <c r="C14" s="34">
        <f>SUM(C11:C13)</f>
        <v>0.5577098162555868</v>
      </c>
      <c r="D14" s="86" t="s">
        <v>60</v>
      </c>
      <c r="E14" s="83">
        <f>1α!D15</f>
        <v>6500</v>
      </c>
      <c r="F14" s="101"/>
      <c r="G14" s="82"/>
      <c r="H14" s="45"/>
      <c r="I14" s="81"/>
      <c r="J14" s="82"/>
      <c r="K14" s="83"/>
      <c r="L14" s="81"/>
      <c r="M14" s="87">
        <v>1</v>
      </c>
      <c r="N14" s="45">
        <f>E14*M14</f>
        <v>6500</v>
      </c>
      <c r="O14" s="81">
        <v>523</v>
      </c>
    </row>
    <row r="15" spans="1:15" ht="24.75" customHeight="1">
      <c r="A15" s="27" t="s">
        <v>31</v>
      </c>
      <c r="B15" s="28">
        <f>2α!G13</f>
        <v>4500</v>
      </c>
      <c r="C15" s="29">
        <f>2α!H13</f>
        <v>0.11639215361695084</v>
      </c>
      <c r="D15" s="88" t="s">
        <v>61</v>
      </c>
      <c r="E15" s="83">
        <f>1α!I16</f>
        <v>6000</v>
      </c>
      <c r="F15" s="101"/>
      <c r="G15" s="82">
        <v>1</v>
      </c>
      <c r="H15" s="45">
        <f t="shared" si="0"/>
        <v>6000</v>
      </c>
      <c r="I15" s="81"/>
      <c r="J15" s="80"/>
      <c r="K15" s="83"/>
      <c r="L15" s="81"/>
      <c r="M15" s="85"/>
      <c r="N15" s="45"/>
      <c r="O15" s="81"/>
    </row>
    <row r="16" spans="1:15" ht="24.75" customHeight="1">
      <c r="A16" s="27" t="s">
        <v>32</v>
      </c>
      <c r="B16" s="28">
        <f>2α!G14</f>
        <v>700</v>
      </c>
      <c r="C16" s="29">
        <f>2α!H14</f>
        <v>0.018105446118192352</v>
      </c>
      <c r="D16" s="79" t="s">
        <v>62</v>
      </c>
      <c r="E16" s="83">
        <f>1α!D17</f>
        <v>6000</v>
      </c>
      <c r="F16" s="101">
        <f>E16</f>
        <v>6000</v>
      </c>
      <c r="G16" s="82">
        <v>0.8584</v>
      </c>
      <c r="H16" s="45">
        <f t="shared" si="0"/>
        <v>5150.400000000001</v>
      </c>
      <c r="I16" s="81">
        <v>528</v>
      </c>
      <c r="J16" s="82"/>
      <c r="K16" s="83"/>
      <c r="L16" s="81"/>
      <c r="M16" s="85">
        <f>C19</f>
        <v>0.3129655686144678</v>
      </c>
      <c r="N16" s="45">
        <v>849.6</v>
      </c>
      <c r="O16" s="81">
        <v>529</v>
      </c>
    </row>
    <row r="17" spans="1:15" ht="24.75" customHeight="1">
      <c r="A17" s="27" t="s">
        <v>33</v>
      </c>
      <c r="B17" s="28">
        <f>2α!G15</f>
        <v>5400</v>
      </c>
      <c r="C17" s="29">
        <f>2α!H15</f>
        <v>0.139670584340341</v>
      </c>
      <c r="D17" s="79" t="s">
        <v>63</v>
      </c>
      <c r="E17" s="83">
        <f>1α!D18</f>
        <v>2600</v>
      </c>
      <c r="F17" s="101">
        <f>E17</f>
        <v>2600</v>
      </c>
      <c r="G17" s="82">
        <f>G16</f>
        <v>0.8584</v>
      </c>
      <c r="H17" s="45">
        <f t="shared" si="0"/>
        <v>2231.84</v>
      </c>
      <c r="I17" s="81">
        <v>528</v>
      </c>
      <c r="J17" s="82"/>
      <c r="K17" s="83"/>
      <c r="L17" s="81"/>
      <c r="M17" s="85">
        <f>C19</f>
        <v>0.3129655686144678</v>
      </c>
      <c r="N17" s="45">
        <v>368.16</v>
      </c>
      <c r="O17" s="81">
        <v>529</v>
      </c>
    </row>
    <row r="18" spans="1:15" ht="24.75" customHeight="1">
      <c r="A18" s="27" t="s">
        <v>35</v>
      </c>
      <c r="B18" s="28">
        <f>2α!G16</f>
        <v>1500</v>
      </c>
      <c r="C18" s="29">
        <f>2α!H16</f>
        <v>0.03879738453898361</v>
      </c>
      <c r="D18" s="79" t="s">
        <v>64</v>
      </c>
      <c r="E18" s="83">
        <f>1α!D19</f>
        <v>600</v>
      </c>
      <c r="F18" s="101">
        <f>E18</f>
        <v>600</v>
      </c>
      <c r="G18" s="82">
        <f>G16</f>
        <v>0.8584</v>
      </c>
      <c r="H18" s="45">
        <f t="shared" si="0"/>
        <v>515.0400000000001</v>
      </c>
      <c r="I18" s="81">
        <v>528</v>
      </c>
      <c r="J18" s="82"/>
      <c r="K18" s="83"/>
      <c r="L18" s="81"/>
      <c r="M18" s="85">
        <f>C19</f>
        <v>0.3129655686144678</v>
      </c>
      <c r="N18" s="45">
        <v>84.96</v>
      </c>
      <c r="O18" s="81">
        <v>529</v>
      </c>
    </row>
    <row r="19" spans="1:15" ht="35.25" customHeight="1">
      <c r="A19" s="280" t="s">
        <v>134</v>
      </c>
      <c r="B19" s="28"/>
      <c r="C19" s="34">
        <f>SUM(C15:C18)</f>
        <v>0.3129655686144678</v>
      </c>
      <c r="D19" s="79" t="s">
        <v>65</v>
      </c>
      <c r="E19" s="83">
        <f>1α!D20</f>
        <v>900</v>
      </c>
      <c r="F19" s="91"/>
      <c r="G19" s="82"/>
      <c r="H19" s="45"/>
      <c r="I19" s="81"/>
      <c r="J19" s="82"/>
      <c r="K19" s="83"/>
      <c r="L19" s="81"/>
      <c r="M19" s="89">
        <v>1</v>
      </c>
      <c r="N19" s="45">
        <f>E19*M19</f>
        <v>900</v>
      </c>
      <c r="O19" s="81">
        <v>529</v>
      </c>
    </row>
    <row r="20" spans="1:15" ht="30">
      <c r="A20" s="27" t="s">
        <v>36</v>
      </c>
      <c r="B20" s="28">
        <f>2α!G17</f>
        <v>5000</v>
      </c>
      <c r="C20" s="29">
        <f>2α!H17</f>
        <v>0.12932461512994536</v>
      </c>
      <c r="D20" s="90" t="s">
        <v>66</v>
      </c>
      <c r="E20" s="83">
        <f>1α!D21</f>
        <v>1300</v>
      </c>
      <c r="F20" s="91"/>
      <c r="G20" s="80"/>
      <c r="H20" s="45"/>
      <c r="I20" s="81"/>
      <c r="J20" s="80"/>
      <c r="K20" s="83"/>
      <c r="L20" s="81"/>
      <c r="M20" s="89">
        <v>1</v>
      </c>
      <c r="N20" s="45">
        <f>E20*M20</f>
        <v>1300</v>
      </c>
      <c r="O20" s="81">
        <v>535</v>
      </c>
    </row>
    <row r="21" spans="1:15" ht="30">
      <c r="A21" s="27"/>
      <c r="B21" s="28"/>
      <c r="C21" s="29"/>
      <c r="D21" s="90" t="s">
        <v>67</v>
      </c>
      <c r="E21" s="83">
        <f>1α!D22</f>
        <v>500</v>
      </c>
      <c r="F21" s="91"/>
      <c r="G21" s="80">
        <v>1</v>
      </c>
      <c r="H21" s="45">
        <f t="shared" si="0"/>
        <v>500</v>
      </c>
      <c r="I21" s="81">
        <v>535</v>
      </c>
      <c r="J21" s="80"/>
      <c r="K21" s="83"/>
      <c r="L21" s="81"/>
      <c r="M21" s="89"/>
      <c r="N21" s="45"/>
      <c r="O21" s="81"/>
    </row>
    <row r="22" spans="1:15" ht="30">
      <c r="A22" s="24"/>
      <c r="B22" s="30"/>
      <c r="C22" s="29"/>
      <c r="D22" s="90" t="s">
        <v>68</v>
      </c>
      <c r="E22" s="83">
        <f>1α!D23</f>
        <v>300</v>
      </c>
      <c r="F22" s="91"/>
      <c r="G22" s="80"/>
      <c r="H22" s="45"/>
      <c r="I22" s="81"/>
      <c r="J22" s="80"/>
      <c r="K22" s="83"/>
      <c r="L22" s="81"/>
      <c r="M22" s="89">
        <v>1</v>
      </c>
      <c r="N22" s="45">
        <f>E22*M22</f>
        <v>300</v>
      </c>
      <c r="O22" s="81">
        <v>542</v>
      </c>
    </row>
    <row r="23" spans="1:15" ht="30" customHeight="1">
      <c r="A23" s="24"/>
      <c r="B23" s="30"/>
      <c r="C23" s="29"/>
      <c r="D23" s="90" t="s">
        <v>69</v>
      </c>
      <c r="E23" s="83">
        <f>1α!D24</f>
        <v>600</v>
      </c>
      <c r="F23" s="91"/>
      <c r="G23" s="80">
        <v>1</v>
      </c>
      <c r="H23" s="45">
        <f t="shared" si="0"/>
        <v>600</v>
      </c>
      <c r="I23" s="81">
        <v>541</v>
      </c>
      <c r="J23" s="80"/>
      <c r="K23" s="83"/>
      <c r="L23" s="81"/>
      <c r="M23" s="89"/>
      <c r="N23" s="45"/>
      <c r="O23" s="81"/>
    </row>
    <row r="24" spans="1:15" ht="27" customHeight="1">
      <c r="A24" s="24"/>
      <c r="B24" s="30"/>
      <c r="C24" s="92"/>
      <c r="D24" s="183" t="s">
        <v>70</v>
      </c>
      <c r="E24" s="83">
        <f>1α!D25</f>
        <v>300</v>
      </c>
      <c r="F24" s="101">
        <f>E24</f>
        <v>300</v>
      </c>
      <c r="G24" s="82">
        <v>0.8584</v>
      </c>
      <c r="H24" s="45">
        <f t="shared" si="0"/>
        <v>257.52000000000004</v>
      </c>
      <c r="I24" s="81">
        <v>537</v>
      </c>
      <c r="J24" s="82"/>
      <c r="K24" s="83"/>
      <c r="L24" s="81"/>
      <c r="M24" s="85">
        <f>C19</f>
        <v>0.3129655686144678</v>
      </c>
      <c r="N24" s="45">
        <v>42.48</v>
      </c>
      <c r="O24" s="81">
        <v>538</v>
      </c>
    </row>
    <row r="25" spans="1:15" ht="24.75" customHeight="1">
      <c r="A25" s="35" t="s">
        <v>71</v>
      </c>
      <c r="B25" s="33">
        <f>SUM(B11:B24)-B14</f>
        <v>38662.4</v>
      </c>
      <c r="C25" s="281">
        <f>C14+C19+C20</f>
        <v>1</v>
      </c>
      <c r="D25" s="94" t="s">
        <v>72</v>
      </c>
      <c r="E25" s="102">
        <f>SUM(E11:E24)</f>
        <v>44400</v>
      </c>
      <c r="F25" s="33">
        <f>SUM(F11:F24)</f>
        <v>9500</v>
      </c>
      <c r="G25" s="78"/>
      <c r="H25" s="46">
        <f>SUM(H11:H24)</f>
        <v>34054.799999999996</v>
      </c>
      <c r="I25" s="339"/>
      <c r="J25" s="340"/>
      <c r="K25" s="95"/>
      <c r="L25" s="339"/>
      <c r="M25" s="341"/>
      <c r="N25" s="46">
        <v>10345.2</v>
      </c>
      <c r="O25" s="96"/>
    </row>
    <row r="26" spans="1:15" ht="23.25" customHeight="1">
      <c r="A26" s="36"/>
      <c r="B26" s="97"/>
      <c r="C26" s="38"/>
      <c r="D26" s="38"/>
      <c r="E26" s="38"/>
      <c r="F26" s="98"/>
      <c r="G26" s="372" t="s">
        <v>73</v>
      </c>
      <c r="H26" s="372"/>
      <c r="I26" s="37"/>
      <c r="J26" s="99"/>
      <c r="K26" s="37"/>
      <c r="L26" s="37"/>
      <c r="M26" s="99"/>
      <c r="N26" s="181" t="s">
        <v>135</v>
      </c>
      <c r="O26" s="100"/>
    </row>
    <row r="27" spans="1:15" ht="15" customHeight="1">
      <c r="A27" s="36"/>
      <c r="B27" s="37"/>
      <c r="C27" s="38"/>
      <c r="D27" s="38"/>
      <c r="E27" s="38"/>
      <c r="F27" s="36"/>
      <c r="G27" s="370"/>
      <c r="H27" s="371"/>
      <c r="I27" s="342"/>
      <c r="J27" s="343"/>
      <c r="K27" s="37"/>
      <c r="L27" s="37"/>
      <c r="M27" s="99"/>
      <c r="N27" s="37"/>
      <c r="O27" s="100"/>
    </row>
    <row r="28" spans="1:15" ht="15" customHeight="1">
      <c r="A28" s="103" t="s">
        <v>42</v>
      </c>
      <c r="B28" s="104"/>
      <c r="C28" s="105"/>
      <c r="D28" s="105"/>
      <c r="E28" s="105"/>
      <c r="F28" s="104"/>
      <c r="G28" s="104"/>
      <c r="H28" s="330"/>
      <c r="I28" s="330"/>
      <c r="J28" s="331"/>
      <c r="K28" s="331"/>
      <c r="L28" s="47"/>
      <c r="M28" s="106"/>
      <c r="N28" s="104"/>
      <c r="O28" s="104"/>
    </row>
    <row r="29" spans="1:15" ht="30.75" customHeight="1">
      <c r="A29" s="332" t="s">
        <v>140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</row>
    <row r="30" spans="1:15" ht="19.5" customHeight="1">
      <c r="A30" s="334" t="s">
        <v>141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</row>
    <row r="31" spans="1:15" ht="19.5" customHeigh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</row>
    <row r="32" spans="1:15" ht="15">
      <c r="A32" s="36"/>
      <c r="B32" s="36"/>
      <c r="C32" s="38" t="s">
        <v>74</v>
      </c>
      <c r="D32" s="38"/>
      <c r="E32" s="38"/>
      <c r="F32" s="36"/>
      <c r="G32" s="36"/>
      <c r="H32" s="36"/>
      <c r="I32" s="36"/>
      <c r="J32" s="99"/>
      <c r="K32" s="36"/>
      <c r="L32" s="36"/>
      <c r="M32" s="99"/>
      <c r="N32" s="36"/>
      <c r="O32" s="36"/>
    </row>
  </sheetData>
  <mergeCells count="19">
    <mergeCell ref="H28:K28"/>
    <mergeCell ref="A29:O29"/>
    <mergeCell ref="A30:O31"/>
    <mergeCell ref="M9:O9"/>
    <mergeCell ref="I25:J25"/>
    <mergeCell ref="L25:M25"/>
    <mergeCell ref="I27:J27"/>
    <mergeCell ref="G27:H27"/>
    <mergeCell ref="G26:H26"/>
    <mergeCell ref="A4:O4"/>
    <mergeCell ref="A5:O5"/>
    <mergeCell ref="A6:O6"/>
    <mergeCell ref="A8:A10"/>
    <mergeCell ref="B8:C9"/>
    <mergeCell ref="D8:E10"/>
    <mergeCell ref="F8:F10"/>
    <mergeCell ref="G8:O8"/>
    <mergeCell ref="G9:I9"/>
    <mergeCell ref="J9:L9"/>
  </mergeCells>
  <printOptions/>
  <pageMargins left="0.3" right="0.75" top="0.42" bottom="0.42" header="0.25" footer="0.26"/>
  <pageSetup fitToHeight="1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20"/>
  <sheetViews>
    <sheetView workbookViewId="0" topLeftCell="A1">
      <selection activeCell="G16" sqref="G16"/>
    </sheetView>
  </sheetViews>
  <sheetFormatPr defaultColWidth="9.140625" defaultRowHeight="12.75"/>
  <cols>
    <col min="3" max="3" width="4.57421875" style="0" bestFit="1" customWidth="1"/>
    <col min="4" max="4" width="22.28125" style="0" customWidth="1"/>
    <col min="5" max="5" width="23.421875" style="0" customWidth="1"/>
    <col min="6" max="6" width="14.7109375" style="0" customWidth="1"/>
    <col min="7" max="7" width="26.28125" style="0" customWidth="1"/>
  </cols>
  <sheetData>
    <row r="1" ht="18">
      <c r="E1" s="279" t="s">
        <v>178</v>
      </c>
    </row>
    <row r="3" spans="3:7" ht="12.75">
      <c r="C3" s="18" t="s">
        <v>17</v>
      </c>
      <c r="D3" s="18"/>
      <c r="E3" s="18"/>
      <c r="F3" s="158"/>
      <c r="G3" s="158"/>
    </row>
    <row r="4" spans="3:7" ht="15.75" thickBot="1">
      <c r="C4" s="19" t="s">
        <v>19</v>
      </c>
      <c r="D4" s="18"/>
      <c r="E4" s="18"/>
      <c r="F4" s="18"/>
      <c r="G4" s="18"/>
    </row>
    <row r="5" spans="3:7" ht="15.75">
      <c r="C5" s="373" t="s">
        <v>103</v>
      </c>
      <c r="D5" s="374"/>
      <c r="E5" s="374"/>
      <c r="F5" s="374"/>
      <c r="G5" s="375"/>
    </row>
    <row r="6" spans="3:7" ht="61.5" customHeight="1">
      <c r="C6" s="376"/>
      <c r="D6" s="377"/>
      <c r="E6" s="188" t="s">
        <v>149</v>
      </c>
      <c r="F6" s="188" t="s">
        <v>150</v>
      </c>
      <c r="G6" s="199" t="s">
        <v>152</v>
      </c>
    </row>
    <row r="7" spans="3:7" ht="12.75" customHeight="1">
      <c r="C7" s="200"/>
      <c r="D7" s="201"/>
      <c r="E7" s="159" t="s">
        <v>105</v>
      </c>
      <c r="F7" s="159" t="s">
        <v>105</v>
      </c>
      <c r="G7" s="202" t="s">
        <v>105</v>
      </c>
    </row>
    <row r="8" spans="3:7" ht="15.75">
      <c r="C8" s="222" t="s">
        <v>85</v>
      </c>
      <c r="D8" s="218" t="s">
        <v>26</v>
      </c>
      <c r="E8" s="159"/>
      <c r="F8" s="206">
        <v>5000</v>
      </c>
      <c r="G8" s="207">
        <v>7000</v>
      </c>
    </row>
    <row r="9" spans="3:7" ht="15" customHeight="1">
      <c r="C9" s="222" t="s">
        <v>86</v>
      </c>
      <c r="D9" s="218" t="s">
        <v>104</v>
      </c>
      <c r="E9" s="208"/>
      <c r="F9" s="209">
        <v>6000</v>
      </c>
      <c r="G9" s="210">
        <v>2000</v>
      </c>
    </row>
    <row r="10" spans="3:7" ht="15">
      <c r="C10" s="223" t="s">
        <v>91</v>
      </c>
      <c r="D10" s="219" t="s">
        <v>106</v>
      </c>
      <c r="E10" s="208"/>
      <c r="F10" s="209">
        <v>4000</v>
      </c>
      <c r="G10" s="210">
        <v>6000</v>
      </c>
    </row>
    <row r="11" spans="3:7" ht="15">
      <c r="C11" s="224" t="s">
        <v>92</v>
      </c>
      <c r="D11" s="220" t="s">
        <v>31</v>
      </c>
      <c r="E11" s="211">
        <v>3000</v>
      </c>
      <c r="F11" s="212"/>
      <c r="G11" s="213">
        <v>2500</v>
      </c>
    </row>
    <row r="12" spans="3:7" ht="14.25" customHeight="1">
      <c r="C12" s="225" t="s">
        <v>94</v>
      </c>
      <c r="D12" s="221" t="s">
        <v>32</v>
      </c>
      <c r="E12" s="211">
        <v>1200</v>
      </c>
      <c r="F12" s="212"/>
      <c r="G12" s="213">
        <v>2000</v>
      </c>
    </row>
    <row r="13" spans="3:7" ht="81.75" customHeight="1">
      <c r="C13" s="225"/>
      <c r="D13" s="221"/>
      <c r="E13" s="188" t="s">
        <v>151</v>
      </c>
      <c r="F13" s="189"/>
      <c r="G13" s="203" t="s">
        <v>153</v>
      </c>
    </row>
    <row r="14" spans="3:7" ht="31.5" customHeight="1">
      <c r="C14" s="225" t="s">
        <v>95</v>
      </c>
      <c r="D14" s="221" t="s">
        <v>33</v>
      </c>
      <c r="E14" s="214">
        <v>2200</v>
      </c>
      <c r="F14" s="212"/>
      <c r="G14" s="210">
        <v>2200</v>
      </c>
    </row>
    <row r="15" spans="3:7" ht="31.5" customHeight="1">
      <c r="C15" s="225" t="s">
        <v>96</v>
      </c>
      <c r="D15" s="221" t="s">
        <v>35</v>
      </c>
      <c r="E15" s="211">
        <v>1200</v>
      </c>
      <c r="F15" s="212"/>
      <c r="G15" s="210">
        <v>1200</v>
      </c>
    </row>
    <row r="16" spans="3:7" ht="16.5" thickBot="1">
      <c r="C16" s="204"/>
      <c r="D16" s="205" t="s">
        <v>72</v>
      </c>
      <c r="E16" s="215">
        <f>SUM(E8:E15)</f>
        <v>7600</v>
      </c>
      <c r="F16" s="215">
        <f>SUM(F8:F15)</f>
        <v>15000</v>
      </c>
      <c r="G16" s="216">
        <f>SUM(G8:G15)</f>
        <v>22900</v>
      </c>
    </row>
    <row r="17" ht="9" customHeight="1"/>
    <row r="18" spans="5:7" ht="12.75">
      <c r="E18" s="379" t="s">
        <v>142</v>
      </c>
      <c r="F18" s="380"/>
      <c r="G18" s="217" t="s">
        <v>143</v>
      </c>
    </row>
    <row r="20" spans="4:7" ht="26.25" customHeight="1">
      <c r="D20" s="184" t="s">
        <v>145</v>
      </c>
      <c r="E20" s="378" t="s">
        <v>147</v>
      </c>
      <c r="F20" s="378"/>
      <c r="G20" s="378"/>
    </row>
  </sheetData>
  <mergeCells count="4">
    <mergeCell ref="C5:G5"/>
    <mergeCell ref="C6:D6"/>
    <mergeCell ref="E20:G20"/>
    <mergeCell ref="E18:F18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MPapastefanakis</cp:lastModifiedBy>
  <cp:lastPrinted>2011-04-05T16:12:10Z</cp:lastPrinted>
  <dcterms:created xsi:type="dcterms:W3CDTF">1997-01-24T12:53:32Z</dcterms:created>
  <dcterms:modified xsi:type="dcterms:W3CDTF">2011-04-06T12:00:37Z</dcterms:modified>
  <cp:category/>
  <cp:version/>
  <cp:contentType/>
  <cp:contentStatus/>
</cp:coreProperties>
</file>